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00" windowWidth="19305" windowHeight="10590" activeTab="3"/>
  </bookViews>
  <sheets>
    <sheet name="Расчет 2024" sheetId="11" r:id="rId1"/>
    <sheet name="Лист1" sheetId="12" state="hidden" r:id="rId2"/>
    <sheet name="Расчет 2025" sheetId="13" r:id="rId3"/>
    <sheet name="Расчет 2026" sheetId="14" r:id="rId4"/>
  </sheets>
  <definedNames>
    <definedName name="_xlnm._FilterDatabase" localSheetId="0" hidden="1">'Расчет 2024'!$B$6:$F$6</definedName>
  </definedNames>
  <calcPr calcId="145621"/>
</workbook>
</file>

<file path=xl/calcChain.xml><?xml version="1.0" encoding="utf-8"?>
<calcChain xmlns="http://schemas.openxmlformats.org/spreadsheetml/2006/main">
  <c r="F18" i="14" l="1"/>
  <c r="D18" i="14"/>
  <c r="F16" i="13" l="1"/>
  <c r="D16" i="13"/>
  <c r="F15" i="13"/>
  <c r="D15" i="13"/>
  <c r="F14" i="13"/>
  <c r="D14" i="13"/>
  <c r="F13" i="13"/>
  <c r="D13" i="13"/>
  <c r="F12" i="13"/>
  <c r="D12" i="13"/>
  <c r="F11" i="13"/>
  <c r="D11" i="13"/>
  <c r="F8" i="13"/>
  <c r="D8" i="13"/>
  <c r="F7" i="13"/>
  <c r="F18" i="13" s="1"/>
  <c r="D7" i="13"/>
  <c r="D18" i="13" s="1"/>
  <c r="F18" i="11" l="1"/>
  <c r="D18" i="11" l="1"/>
  <c r="D17" i="11"/>
  <c r="F17" i="11"/>
  <c r="D16" i="11"/>
  <c r="F16" i="11"/>
  <c r="D15" i="11"/>
  <c r="F15" i="11"/>
  <c r="D14" i="11"/>
  <c r="F14" i="11"/>
  <c r="D13" i="11"/>
  <c r="F13" i="11"/>
  <c r="D12" i="11"/>
  <c r="F12" i="11"/>
  <c r="D10" i="11"/>
  <c r="F10" i="11"/>
  <c r="D9" i="11"/>
  <c r="F9" i="11"/>
  <c r="D8" i="11"/>
  <c r="F8" i="11"/>
  <c r="F20" i="11" l="1"/>
  <c r="D20" i="11"/>
</calcChain>
</file>

<file path=xl/sharedStrings.xml><?xml version="1.0" encoding="utf-8"?>
<sst xmlns="http://schemas.openxmlformats.org/spreadsheetml/2006/main" count="100" uniqueCount="75">
  <si>
    <t>№</t>
  </si>
  <si>
    <t>Наименование муниципального образования</t>
  </si>
  <si>
    <t>Наименование объекта</t>
  </si>
  <si>
    <t>Плановый общий объем расходов на исполнение  софинансируемых обязательств (сметная стоимость работ), тыс. руб. (ЗС)</t>
  </si>
  <si>
    <t>Минимальная доля софинансирования (ДС), % (в соответствии с заявкой МО)</t>
  </si>
  <si>
    <t>Итого</t>
  </si>
  <si>
    <t>Вознесенское городское поселение Подпорожского муниципального района</t>
  </si>
  <si>
    <t xml:space="preserve"> Любанское городское поселение Тосненского района</t>
  </si>
  <si>
    <t>Капитальный ремонт Дома спорта "Юность" по адресу: Ленинградская область, город Волхов, Волховский проспект, 26, 187402</t>
  </si>
  <si>
    <t>МО город Волхов</t>
  </si>
  <si>
    <t>Капитальный ремонт стадиона пос. Романовка Всеволожского района Ленинградской области</t>
  </si>
  <si>
    <t>Романовское сельское поселение Всеволожского муниципального района</t>
  </si>
  <si>
    <t>Капитальный ремонт здания МАУ ФОК «Штандарт» по адресу: Ленинградская обл., г. Лодейное Поле, ул. Коммунаров, д.6</t>
  </si>
  <si>
    <t>Капитальный ремонт здания МАУ «Лодейнопольская спортивная школа» по адресу: Ленинградская область, г. Лодейное поле, ул. Титова, д.45, к.1</t>
  </si>
  <si>
    <t>Лодейнопольский муниципальный район</t>
  </si>
  <si>
    <t>Капитальный ремонт ограждения и тренажеров открытой спортивной площадки по адресу: Ленинградская область, Ломоносовский район, дер. Пеники, ул. Новая, у д.16</t>
  </si>
  <si>
    <t>Пениковское сельское поселение Ломоносовского муниципального района</t>
  </si>
  <si>
    <t xml:space="preserve">Капитальный ремонт спортивной площадки в д. Заневка 50 </t>
  </si>
  <si>
    <t xml:space="preserve">Капитальный ремонт спортивной площадки в дер. Суоранда, ул. Школьная 
</t>
  </si>
  <si>
    <t>Калитинское сельское поселение Волосовского муниципального района</t>
  </si>
  <si>
    <t>Заневское городское поселение Всеволожского муниципального района</t>
  </si>
  <si>
    <t xml:space="preserve">Капитальный ремонт универсальной спортивной площадки в пос. Любань Ленинградской области Тосненского района </t>
  </si>
  <si>
    <t>Размер субсидии бюджету муниципального образования на  2024 год, тыс. руб., (ЗСх (1-ДС))</t>
  </si>
  <si>
    <t>Капитальный ремонт спортивного объекта: «Стадион», расположенного по адресу: Ленинградская область, г. Тосно, парковая зона</t>
  </si>
  <si>
    <t>Тосненское городское поселение Тосненского района</t>
  </si>
  <si>
    <t>Город Волхов Волховского района</t>
  </si>
  <si>
    <t>Капитальный ремонт плоскостных сооружений стадиона «Металлург» по адресу: Ленинградская область, г. Волхов, Волховский пр., 16</t>
  </si>
  <si>
    <t>Кировский муниципальный район</t>
  </si>
  <si>
    <t xml:space="preserve">Капитальный ремонт УМП «Плавательный бассейн» по адресу: Ленинградская область, Кировский район, г. Кировск, ул. Молодежная д. 15 </t>
  </si>
  <si>
    <t>Капитальный ремонт "Физкультурно-оздоровительный комплекс ФОК, расположенный по адресу: Ленинградская область, Подпорожский район, п. Вознесенье, ул. Горная, д.28"</t>
  </si>
  <si>
    <t>Капитальный ремонт хоккейной коробки в части устройства бесшовного резинового покрытия по адресу Ленинградская обл., Волосовский р-н, п. Кикерино</t>
  </si>
  <si>
    <t>Расчет объема субсидий бюджетам муниципальных образований Ленинградской области на капитальный ремонт спортивных объектов на 2024 год</t>
  </si>
  <si>
    <t>таблица 1</t>
  </si>
  <si>
    <t>Размер субсидии бюджету муниципального образования на  2025 год, тыс. руб., (ЗСх (1-ДС))</t>
  </si>
  <si>
    <t>Селезневское сельское поселение Выборгского района</t>
  </si>
  <si>
    <t xml:space="preserve">Капитальный ремонт универсальной спортивной площадки расположенной по адресу: 188931 Ленинградская область, Выборгский район, п. Селезнево </t>
  </si>
  <si>
    <t>Красноборское городское поселение Тосненского района</t>
  </si>
  <si>
    <t>Капитальный ремонт открытого плоскостного физкультурно-спортивного сооружения в г.п. Красный Бор, ул. Культуры</t>
  </si>
  <si>
    <t>Сиверское городское поселение Гатчинского муниципального района</t>
  </si>
  <si>
    <t>Капитальный ремонт спортивной площадки комплексного типа по адресу: Ленинградская область, Гатчинский район, д. Белогорка, ул. Спортивная</t>
  </si>
  <si>
    <t>Город Волхов Волховский район</t>
  </si>
  <si>
    <t>Войсковицкое сельское поселение Гатчинского муниципального района</t>
  </si>
  <si>
    <t>Капитальный ремонт стадиона МБУК «Войсковицкий центр культуры и спорта» по адресу: Ленинградская область, Гатчинский район, пос. Войсковицы, ул. Молодежная, уч.1в</t>
  </si>
  <si>
    <t xml:space="preserve">Капитальный ремонт стадиона поселка Романовка Всеволожского муниципального района Ленинградской области. Заградительная сетка. </t>
  </si>
  <si>
    <t>Рабитицкое сельское поселение Волосовского муниципального района</t>
  </si>
  <si>
    <t>Капитальный ремонт универсальной спортивной площадки по адресу: Ленинградская область, Волосовский муниципальный район, Рабитицкое сельское поселение, д. Рабитицы</t>
  </si>
  <si>
    <t>Капитальный ремонт здания МАУ «Лодейнопольская спортивная школа» по адресу: Ленинградская область, г. Лодейное Поле, ул. Титова, д.45, к.2</t>
  </si>
  <si>
    <t>Пениковское сельское поселение Ломоносовский муниципальный район</t>
  </si>
  <si>
    <t>Капитальный ремонт объекта физической культуры и спорта: площадка для мини- футбола с искусственным покрытием, расположенного по адресу: дер. Пеники, ул. Новая, 16Б</t>
  </si>
  <si>
    <t>Бокситогорский муниципальный район</t>
  </si>
  <si>
    <t>Капитальный ремонт объекта спорта: Муниципальное бюджетное учреждение «Водно- спортивный комплекс Бокситогорского района (МБУ «ВСКБР») (I этап) Благоустройство территории МБУ «ВСКБР» в границах земельного участка. Капитальный ремонт подпорной стенки и железобетонной лестницы. Устройство ограждения территории по адресу: Ленинградская область, Бокситогорский район, г. Пикалево, ул. Спортивная, д.3, 187600</t>
  </si>
  <si>
    <t>таблица 2</t>
  </si>
  <si>
    <t>Расчет объема субсидий бюджетам муниципальных образований Ленинградской области  на капитальный ремонт спортивных объектов на 2025 год</t>
  </si>
  <si>
    <t>Размер субсидии бюджету муниципального образования на  2026 год, тыс. руб., (ЗСх (1-ДС))</t>
  </si>
  <si>
    <t>Приозерский муниципальный район</t>
  </si>
  <si>
    <t>Капитальный ремонт стадиона "Сосновый", расположенного по адресу: Ленинградская область,  г. Приозерск, ул. Ленинградское шоссе, уч. 61</t>
  </si>
  <si>
    <t>Ретюнское сельское поселение Лужского муниципального района</t>
  </si>
  <si>
    <t>«Капитальный ремонт открытого плоскостного физкультурно-спортивного сооружения в д. Ретюнь Лужского района Ленинградской области»</t>
  </si>
  <si>
    <t>МО город Коммунар Гатчинского муниципального района</t>
  </si>
  <si>
    <t>Капитальный ремонт спортивной площадки по адресу: г.Коммунар, ул. Бумажников, д.2</t>
  </si>
  <si>
    <t>Капитальный ремонт спортивной площадки по адресу: г.Коммунар, ул. Садовая,8/ул. Гатчинская д.8</t>
  </si>
  <si>
    <t>Никольское городское поселение Тосненского муниципального района</t>
  </si>
  <si>
    <t xml:space="preserve">Капитальный ремонт здания физкультурно-оздоровительного комплекса №1 (ФОК №1), расположенного по адресу: Ленинградская область, Тосненский район, г. Никольское, ул. Дачная, д. 6 </t>
  </si>
  <si>
    <t>Капитальный ремонт Стадиона пос. Романовка Всеволожского муниципального района Ленинградской области. Искусственное покрытие.</t>
  </si>
  <si>
    <t>Дубровское городское поселение Всеволожского муниципального района</t>
  </si>
  <si>
    <t>Капитальный ремонт площадки для альтернативных видов спорта (скейт парк)</t>
  </si>
  <si>
    <t>Дзержинское сельское поселение Лужского муниципального района</t>
  </si>
  <si>
    <t>Капитальный ремонт здания универсального спортивного комплекса в п. Дзержинского</t>
  </si>
  <si>
    <t>Ивангородское городское поселение Кингисеппского МР ЛО</t>
  </si>
  <si>
    <t>Капитальный ремонт спортивной площадки (спортивное поле) – бывший «Стадион в г.Ивангороде на Кингисеппском шоссе»</t>
  </si>
  <si>
    <t>Капитальный ремонт универсальной спортивной площадки (волейбольная, баскетбольная), расположенной по адресу: Ленинградская область, Всеволожский муниципальный р-н, Заневское городское поселение, г.п. Янино-1, ул. Новая 12, кадастровый номер: 47:07:1039001:16954</t>
  </si>
  <si>
    <t>Капитальный ремонт универсальной спортивной площадки (волейбольная), расположенной по адресу: Ленинградская область, Всеволожский муниципальный р-н, Заневское городское поселение, дер. Заневка, ул. Питерская, з/у 5а, кадастровый номер: 47:07:1001002:126</t>
  </si>
  <si>
    <t>Расчет объема субсидий бюджетам муниципальных образований Ленинградской области  на капитальный ремонт спортивных объектов на 2026 год</t>
  </si>
  <si>
    <t>таблица 3</t>
  </si>
  <si>
    <t>Приложение 58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</si>
</sst>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0.00000"/>
    <numFmt numFmtId="167" formatCode="_-* #,##0.0\ _₽_-;\-* #,##0.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Bold Italic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Bold Italic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right" vertical="top"/>
    </xf>
    <xf numFmtId="1" fontId="7" fillId="0" borderId="0" xfId="0" applyNumberFormat="1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ont="1" applyFill="1"/>
    <xf numFmtId="0" fontId="12" fillId="0" borderId="0" xfId="0" applyFont="1" applyFill="1"/>
    <xf numFmtId="165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12" fillId="0" borderId="0" xfId="0" applyNumberFormat="1" applyFont="1" applyFill="1"/>
    <xf numFmtId="166" fontId="13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164" fontId="12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>
      <alignment vertical="center"/>
    </xf>
    <xf numFmtId="0" fontId="1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0" fontId="17" fillId="0" borderId="0" xfId="0" applyFont="1" applyFill="1"/>
    <xf numFmtId="0" fontId="14" fillId="0" borderId="1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4" fillId="0" borderId="0" xfId="0" applyFont="1"/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grp365.ru/reestr?egrp=47:07:1001002:126&amp;ref=pz" TargetMode="External"/><Relationship Id="rId1" Type="http://schemas.openxmlformats.org/officeDocument/2006/relationships/hyperlink" Target="https://egrp365.org/reestr?egrp=47:07:1039001:16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F1" sqref="F1"/>
    </sheetView>
  </sheetViews>
  <sheetFormatPr defaultRowHeight="15"/>
  <cols>
    <col min="1" max="1" width="5.42578125" customWidth="1"/>
    <col min="2" max="2" width="21" customWidth="1"/>
    <col min="3" max="3" width="38.5703125" customWidth="1"/>
    <col min="4" max="4" width="31.7109375" style="1" customWidth="1"/>
    <col min="5" max="5" width="22.5703125" style="1" customWidth="1"/>
    <col min="6" max="6" width="28" style="1" customWidth="1"/>
    <col min="9" max="9" width="21.7109375" customWidth="1"/>
  </cols>
  <sheetData>
    <row r="1" spans="1:6" s="1" customFormat="1" ht="15.75">
      <c r="F1" s="9" t="s">
        <v>74</v>
      </c>
    </row>
    <row r="2" spans="1:6" s="1" customFormat="1">
      <c r="F2" s="10" t="s">
        <v>32</v>
      </c>
    </row>
    <row r="3" spans="1:6" s="1" customFormat="1"/>
    <row r="4" spans="1:6" ht="41.25" customHeight="1">
      <c r="A4" s="48" t="s">
        <v>31</v>
      </c>
      <c r="B4" s="48"/>
      <c r="C4" s="48"/>
      <c r="D4" s="48"/>
      <c r="E4" s="48"/>
      <c r="F4" s="48"/>
    </row>
    <row r="5" spans="1:6" s="1" customFormat="1" ht="41.25" customHeight="1">
      <c r="A5" s="7"/>
      <c r="B5" s="7"/>
      <c r="C5" s="7"/>
      <c r="D5" s="7"/>
      <c r="E5" s="7"/>
      <c r="F5" s="7"/>
    </row>
    <row r="6" spans="1:6" ht="99" customHeight="1">
      <c r="A6" s="11" t="s">
        <v>0</v>
      </c>
      <c r="B6" s="12" t="s">
        <v>1</v>
      </c>
      <c r="C6" s="11" t="s">
        <v>2</v>
      </c>
      <c r="D6" s="11" t="s">
        <v>3</v>
      </c>
      <c r="E6" s="11" t="s">
        <v>4</v>
      </c>
      <c r="F6" s="5" t="s">
        <v>22</v>
      </c>
    </row>
    <row r="7" spans="1:6" s="1" customFormat="1" ht="60">
      <c r="A7" s="3">
        <v>1</v>
      </c>
      <c r="B7" s="6" t="s">
        <v>24</v>
      </c>
      <c r="C7" s="4" t="s">
        <v>23</v>
      </c>
      <c r="D7" s="13">
        <v>30000</v>
      </c>
      <c r="E7" s="13">
        <v>11</v>
      </c>
      <c r="F7" s="13">
        <v>26700</v>
      </c>
    </row>
    <row r="8" spans="1:6" s="2" customFormat="1" ht="60">
      <c r="A8" s="3">
        <v>2</v>
      </c>
      <c r="B8" s="4" t="s">
        <v>25</v>
      </c>
      <c r="C8" s="4" t="s">
        <v>26</v>
      </c>
      <c r="D8" s="13">
        <f>40323.7+2855.1</f>
        <v>43178.799999999996</v>
      </c>
      <c r="E8" s="13">
        <v>10</v>
      </c>
      <c r="F8" s="13">
        <f>36291.3+2569.6</f>
        <v>38860.9</v>
      </c>
    </row>
    <row r="9" spans="1:6" s="2" customFormat="1" ht="75">
      <c r="A9" s="3">
        <v>3</v>
      </c>
      <c r="B9" s="4" t="s">
        <v>6</v>
      </c>
      <c r="C9" s="4" t="s">
        <v>29</v>
      </c>
      <c r="D9" s="13">
        <f>38419.4+1006.6</f>
        <v>39426</v>
      </c>
      <c r="E9" s="13">
        <v>16</v>
      </c>
      <c r="F9" s="13">
        <f>32272.3+845.5</f>
        <v>33117.800000000003</v>
      </c>
    </row>
    <row r="10" spans="1:6" s="2" customFormat="1" ht="60">
      <c r="A10" s="3">
        <v>4</v>
      </c>
      <c r="B10" s="4" t="s">
        <v>7</v>
      </c>
      <c r="C10" s="4" t="s">
        <v>21</v>
      </c>
      <c r="D10" s="13">
        <f>8159.8+478.6</f>
        <v>8638.4</v>
      </c>
      <c r="E10" s="13">
        <v>9</v>
      </c>
      <c r="F10" s="13">
        <f>7425.4+435.6</f>
        <v>7861</v>
      </c>
    </row>
    <row r="11" spans="1:6" s="2" customFormat="1" ht="60">
      <c r="A11" s="3">
        <v>5</v>
      </c>
      <c r="B11" s="4" t="s">
        <v>9</v>
      </c>
      <c r="C11" s="4" t="s">
        <v>8</v>
      </c>
      <c r="D11" s="13">
        <v>106260.31</v>
      </c>
      <c r="E11" s="13">
        <v>10</v>
      </c>
      <c r="F11" s="13">
        <v>95634.31</v>
      </c>
    </row>
    <row r="12" spans="1:6" s="2" customFormat="1" ht="75">
      <c r="A12" s="3">
        <v>6</v>
      </c>
      <c r="B12" s="4" t="s">
        <v>11</v>
      </c>
      <c r="C12" s="4" t="s">
        <v>10</v>
      </c>
      <c r="D12" s="13">
        <f>11727.5+879.8</f>
        <v>12607.3</v>
      </c>
      <c r="E12" s="13">
        <v>8</v>
      </c>
      <c r="F12" s="13">
        <f>10789.3+809.4</f>
        <v>11598.699999999999</v>
      </c>
    </row>
    <row r="13" spans="1:6" s="2" customFormat="1" ht="60">
      <c r="A13" s="3">
        <v>7</v>
      </c>
      <c r="B13" s="4" t="s">
        <v>14</v>
      </c>
      <c r="C13" s="4" t="s">
        <v>12</v>
      </c>
      <c r="D13" s="13">
        <f>6574.86+493.3</f>
        <v>7068.16</v>
      </c>
      <c r="E13" s="13">
        <v>11</v>
      </c>
      <c r="F13" s="13">
        <f>5851.66+439</f>
        <v>6290.66</v>
      </c>
    </row>
    <row r="14" spans="1:6" s="2" customFormat="1" ht="60">
      <c r="A14" s="3">
        <v>8</v>
      </c>
      <c r="B14" s="4" t="s">
        <v>14</v>
      </c>
      <c r="C14" s="4" t="s">
        <v>13</v>
      </c>
      <c r="D14" s="13">
        <f>11533.6+865.2</f>
        <v>12398.800000000001</v>
      </c>
      <c r="E14" s="13">
        <v>11</v>
      </c>
      <c r="F14" s="13">
        <f>10264.9+770</f>
        <v>11034.9</v>
      </c>
    </row>
    <row r="15" spans="1:6" s="2" customFormat="1" ht="75">
      <c r="A15" s="3">
        <v>9</v>
      </c>
      <c r="B15" s="4" t="s">
        <v>16</v>
      </c>
      <c r="C15" s="4" t="s">
        <v>15</v>
      </c>
      <c r="D15" s="13">
        <f>5089.5+381.8</f>
        <v>5471.3</v>
      </c>
      <c r="E15" s="13">
        <v>16</v>
      </c>
      <c r="F15" s="13">
        <f>4275.2+320.7</f>
        <v>4595.8999999999996</v>
      </c>
    </row>
    <row r="16" spans="1:6" s="2" customFormat="1" ht="75">
      <c r="A16" s="3">
        <v>10</v>
      </c>
      <c r="B16" s="4" t="s">
        <v>19</v>
      </c>
      <c r="C16" s="4" t="s">
        <v>30</v>
      </c>
      <c r="D16" s="13">
        <f>2117.3+158.8</f>
        <v>2276.1000000000004</v>
      </c>
      <c r="E16" s="13">
        <v>9</v>
      </c>
      <c r="F16" s="13">
        <f>1926.7+144.6</f>
        <v>2071.3000000000002</v>
      </c>
    </row>
    <row r="17" spans="1:7" s="2" customFormat="1" ht="75">
      <c r="A17" s="3">
        <v>11</v>
      </c>
      <c r="B17" s="4" t="s">
        <v>20</v>
      </c>
      <c r="C17" s="4" t="s">
        <v>18</v>
      </c>
      <c r="D17" s="13">
        <f>7690.6+576.9</f>
        <v>8267.5</v>
      </c>
      <c r="E17" s="13">
        <v>9</v>
      </c>
      <c r="F17" s="13">
        <f>6998.4+525</f>
        <v>7523.4</v>
      </c>
    </row>
    <row r="18" spans="1:7" s="2" customFormat="1" ht="75">
      <c r="A18" s="3">
        <v>12</v>
      </c>
      <c r="B18" s="4" t="s">
        <v>20</v>
      </c>
      <c r="C18" s="4" t="s">
        <v>17</v>
      </c>
      <c r="D18" s="13">
        <f>6228.25+467.3</f>
        <v>6695.55</v>
      </c>
      <c r="E18" s="13">
        <v>9</v>
      </c>
      <c r="F18" s="13">
        <f>5667.7+425.2</f>
        <v>6092.9</v>
      </c>
    </row>
    <row r="19" spans="1:7" s="2" customFormat="1" ht="60">
      <c r="A19" s="3">
        <v>13</v>
      </c>
      <c r="B19" s="4" t="s">
        <v>27</v>
      </c>
      <c r="C19" s="4" t="s">
        <v>28</v>
      </c>
      <c r="D19" s="13">
        <v>60000</v>
      </c>
      <c r="E19" s="13">
        <v>10</v>
      </c>
      <c r="F19" s="13">
        <v>54000</v>
      </c>
    </row>
    <row r="20" spans="1:7" s="47" customFormat="1" ht="18.75">
      <c r="A20" s="43"/>
      <c r="B20" s="44"/>
      <c r="C20" s="45" t="s">
        <v>5</v>
      </c>
      <c r="D20" s="35">
        <f>SUM(D7:D19)</f>
        <v>342288.21999999991</v>
      </c>
      <c r="E20" s="35"/>
      <c r="F20" s="35">
        <f t="shared" ref="F20" si="0">SUM(F7:F19)</f>
        <v>305381.77</v>
      </c>
      <c r="G20" s="46"/>
    </row>
  </sheetData>
  <mergeCells count="1">
    <mergeCell ref="A4:F4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F1" sqref="F1"/>
    </sheetView>
  </sheetViews>
  <sheetFormatPr defaultColWidth="8.85546875" defaultRowHeight="15"/>
  <cols>
    <col min="1" max="1" width="5.42578125" style="2" customWidth="1"/>
    <col min="2" max="2" width="26.28515625" style="2" customWidth="1"/>
    <col min="3" max="3" width="43.7109375" style="2" customWidth="1"/>
    <col min="4" max="4" width="38.5703125" style="2" customWidth="1"/>
    <col min="5" max="5" width="32.7109375" style="2" customWidth="1"/>
    <col min="6" max="6" width="31.5703125" style="2" customWidth="1"/>
    <col min="7" max="7" width="17.85546875" style="2" customWidth="1"/>
    <col min="8" max="16384" width="8.85546875" style="2"/>
  </cols>
  <sheetData>
    <row r="1" spans="1:7" ht="15.75">
      <c r="F1" s="9" t="s">
        <v>74</v>
      </c>
    </row>
    <row r="2" spans="1:7">
      <c r="F2" s="14" t="s">
        <v>51</v>
      </c>
    </row>
    <row r="4" spans="1:7" ht="45.75" customHeight="1">
      <c r="A4" s="49" t="s">
        <v>52</v>
      </c>
      <c r="B4" s="49"/>
      <c r="C4" s="49"/>
      <c r="D4" s="49"/>
      <c r="E4" s="49"/>
      <c r="F4" s="49"/>
    </row>
    <row r="5" spans="1:7" ht="18.75">
      <c r="A5" s="15"/>
      <c r="B5" s="15"/>
      <c r="C5" s="15"/>
      <c r="D5" s="15"/>
      <c r="E5" s="15"/>
      <c r="F5" s="15"/>
    </row>
    <row r="6" spans="1:7" ht="63">
      <c r="A6" s="16" t="s">
        <v>0</v>
      </c>
      <c r="B6" s="17" t="s">
        <v>1</v>
      </c>
      <c r="C6" s="16" t="s">
        <v>2</v>
      </c>
      <c r="D6" s="16" t="s">
        <v>3</v>
      </c>
      <c r="E6" s="16" t="s">
        <v>4</v>
      </c>
      <c r="F6" s="16" t="s">
        <v>33</v>
      </c>
    </row>
    <row r="7" spans="1:7" s="20" customFormat="1" ht="60">
      <c r="A7" s="8">
        <v>1</v>
      </c>
      <c r="B7" s="8" t="s">
        <v>34</v>
      </c>
      <c r="C7" s="8" t="s">
        <v>35</v>
      </c>
      <c r="D7" s="18">
        <f>45831.8+304.4</f>
        <v>46136.200000000004</v>
      </c>
      <c r="E7" s="18">
        <v>8</v>
      </c>
      <c r="F7" s="18">
        <f>42165.3+280</f>
        <v>42445.3</v>
      </c>
      <c r="G7" s="19"/>
    </row>
    <row r="8" spans="1:7" ht="45">
      <c r="A8" s="8">
        <v>2</v>
      </c>
      <c r="B8" s="8" t="s">
        <v>36</v>
      </c>
      <c r="C8" s="8" t="s">
        <v>37</v>
      </c>
      <c r="D8" s="18">
        <f>4454.4+29.5</f>
        <v>4483.8999999999996</v>
      </c>
      <c r="E8" s="18">
        <v>14</v>
      </c>
      <c r="F8" s="18">
        <f>3830.8+25.4</f>
        <v>3856.2000000000003</v>
      </c>
      <c r="G8" s="19"/>
    </row>
    <row r="9" spans="1:7" ht="60">
      <c r="A9" s="8">
        <v>3</v>
      </c>
      <c r="B9" s="8" t="s">
        <v>38</v>
      </c>
      <c r="C9" s="8" t="s">
        <v>39</v>
      </c>
      <c r="D9" s="18">
        <v>5744.5</v>
      </c>
      <c r="E9" s="18">
        <v>11</v>
      </c>
      <c r="F9" s="18">
        <v>5112.6000000000004</v>
      </c>
      <c r="G9" s="19"/>
    </row>
    <row r="10" spans="1:7" ht="45">
      <c r="A10" s="8">
        <v>4</v>
      </c>
      <c r="B10" s="8" t="s">
        <v>40</v>
      </c>
      <c r="C10" s="8" t="s">
        <v>8</v>
      </c>
      <c r="D10" s="18">
        <v>82330.2</v>
      </c>
      <c r="E10" s="18">
        <v>9</v>
      </c>
      <c r="F10" s="18">
        <v>74920.5</v>
      </c>
      <c r="G10" s="19"/>
    </row>
    <row r="11" spans="1:7" ht="75">
      <c r="A11" s="8">
        <v>5</v>
      </c>
      <c r="B11" s="8" t="s">
        <v>41</v>
      </c>
      <c r="C11" s="8" t="s">
        <v>42</v>
      </c>
      <c r="D11" s="18">
        <f>104281.3+9758.6</f>
        <v>114039.90000000001</v>
      </c>
      <c r="E11" s="18">
        <v>8</v>
      </c>
      <c r="F11" s="18">
        <f>95938.8+8977.9</f>
        <v>104916.7</v>
      </c>
      <c r="G11" s="19"/>
    </row>
    <row r="12" spans="1:7" ht="60">
      <c r="A12" s="8">
        <v>6</v>
      </c>
      <c r="B12" s="8" t="s">
        <v>11</v>
      </c>
      <c r="C12" s="8" t="s">
        <v>43</v>
      </c>
      <c r="D12" s="18">
        <f>1259+19.3</f>
        <v>1278.3</v>
      </c>
      <c r="E12" s="18">
        <v>9</v>
      </c>
      <c r="F12" s="18">
        <f>1145.7+17.6</f>
        <v>1163.3</v>
      </c>
      <c r="G12" s="19"/>
    </row>
    <row r="13" spans="1:7" ht="75">
      <c r="A13" s="8">
        <v>7</v>
      </c>
      <c r="B13" s="8" t="s">
        <v>44</v>
      </c>
      <c r="C13" s="8" t="s">
        <v>45</v>
      </c>
      <c r="D13" s="18">
        <f>4652.7+435.3</f>
        <v>5088</v>
      </c>
      <c r="E13" s="18">
        <v>9</v>
      </c>
      <c r="F13" s="18">
        <f>4234+396.1</f>
        <v>4630.1000000000004</v>
      </c>
      <c r="G13" s="19"/>
    </row>
    <row r="14" spans="1:7" ht="60">
      <c r="A14" s="8">
        <v>8</v>
      </c>
      <c r="B14" s="8" t="s">
        <v>14</v>
      </c>
      <c r="C14" s="8" t="s">
        <v>46</v>
      </c>
      <c r="D14" s="18">
        <f>8117.7+124.5</f>
        <v>8242.2000000000007</v>
      </c>
      <c r="E14" s="18">
        <v>10</v>
      </c>
      <c r="F14" s="18">
        <f>7305.9+112</f>
        <v>7417.9</v>
      </c>
      <c r="G14" s="19"/>
    </row>
    <row r="15" spans="1:7" ht="75">
      <c r="A15" s="8">
        <v>9</v>
      </c>
      <c r="B15" s="8" t="s">
        <v>47</v>
      </c>
      <c r="C15" s="8" t="s">
        <v>48</v>
      </c>
      <c r="D15" s="18">
        <f>2328.6+35.7</f>
        <v>2364.2999999999997</v>
      </c>
      <c r="E15" s="18">
        <v>15</v>
      </c>
      <c r="F15" s="18">
        <f>1979.3+30.4</f>
        <v>2009.7</v>
      </c>
      <c r="G15" s="19"/>
    </row>
    <row r="16" spans="1:7" ht="180">
      <c r="A16" s="8">
        <v>10</v>
      </c>
      <c r="B16" s="8" t="s">
        <v>49</v>
      </c>
      <c r="C16" s="8" t="s">
        <v>50</v>
      </c>
      <c r="D16" s="18">
        <f>8293.7+15025.2</f>
        <v>23318.9</v>
      </c>
      <c r="E16" s="18">
        <v>10</v>
      </c>
      <c r="F16" s="18">
        <f>7464.3+13522.7</f>
        <v>20987</v>
      </c>
      <c r="G16" s="19"/>
    </row>
    <row r="17" spans="1:7" ht="60">
      <c r="A17" s="8">
        <v>11</v>
      </c>
      <c r="B17" s="8" t="s">
        <v>27</v>
      </c>
      <c r="C17" s="8" t="s">
        <v>28</v>
      </c>
      <c r="D17" s="18">
        <v>151398.1</v>
      </c>
      <c r="E17" s="18">
        <v>11</v>
      </c>
      <c r="F17" s="18">
        <v>134744.29999999999</v>
      </c>
      <c r="G17" s="19"/>
    </row>
    <row r="18" spans="1:7" s="42" customFormat="1" ht="18.75">
      <c r="A18" s="33"/>
      <c r="B18" s="38"/>
      <c r="C18" s="39" t="s">
        <v>5</v>
      </c>
      <c r="D18" s="40">
        <f>SUM(D7:D17)</f>
        <v>444424.5</v>
      </c>
      <c r="E18" s="40"/>
      <c r="F18" s="40">
        <f t="shared" ref="F18" si="0">SUM(F7:F17)</f>
        <v>402203.6</v>
      </c>
      <c r="G18" s="41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F1" sqref="F1"/>
    </sheetView>
  </sheetViews>
  <sheetFormatPr defaultColWidth="9.140625" defaultRowHeight="21"/>
  <cols>
    <col min="1" max="1" width="5.42578125" style="21" customWidth="1"/>
    <col min="2" max="2" width="38.140625" style="21" customWidth="1"/>
    <col min="3" max="3" width="49.42578125" style="21" customWidth="1"/>
    <col min="4" max="4" width="33.5703125" style="21" customWidth="1"/>
    <col min="5" max="5" width="25.85546875" style="21" customWidth="1"/>
    <col min="6" max="6" width="28.7109375" style="21" customWidth="1"/>
    <col min="7" max="7" width="17.85546875" style="21" customWidth="1"/>
    <col min="8" max="8" width="17.5703125" style="21" customWidth="1"/>
    <col min="9" max="9" width="28.5703125" style="21" customWidth="1"/>
    <col min="10" max="16384" width="9.140625" style="21"/>
  </cols>
  <sheetData>
    <row r="1" spans="1:8">
      <c r="F1" s="9" t="s">
        <v>74</v>
      </c>
    </row>
    <row r="2" spans="1:8">
      <c r="F2" s="14" t="s">
        <v>73</v>
      </c>
    </row>
    <row r="4" spans="1:8" ht="39.75" customHeight="1">
      <c r="A4" s="50" t="s">
        <v>72</v>
      </c>
      <c r="B4" s="50"/>
      <c r="C4" s="50"/>
      <c r="D4" s="50"/>
      <c r="E4" s="50"/>
      <c r="F4" s="50"/>
    </row>
    <row r="5" spans="1:8" ht="30" customHeight="1">
      <c r="A5" s="29"/>
      <c r="B5" s="29"/>
      <c r="C5" s="29"/>
      <c r="D5" s="29"/>
      <c r="E5" s="29"/>
      <c r="F5" s="29"/>
    </row>
    <row r="6" spans="1:8" ht="72.75" customHeight="1">
      <c r="A6" s="11" t="s">
        <v>0</v>
      </c>
      <c r="B6" s="31" t="s">
        <v>1</v>
      </c>
      <c r="C6" s="11" t="s">
        <v>2</v>
      </c>
      <c r="D6" s="11" t="s">
        <v>3</v>
      </c>
      <c r="E6" s="11" t="s">
        <v>4</v>
      </c>
      <c r="F6" s="11" t="s">
        <v>53</v>
      </c>
    </row>
    <row r="7" spans="1:8" ht="45">
      <c r="A7" s="30">
        <v>1</v>
      </c>
      <c r="B7" s="22" t="s">
        <v>54</v>
      </c>
      <c r="C7" s="23" t="s">
        <v>55</v>
      </c>
      <c r="D7" s="32">
        <v>60137.36</v>
      </c>
      <c r="E7" s="32">
        <v>13</v>
      </c>
      <c r="F7" s="32">
        <v>52319.5</v>
      </c>
      <c r="G7" s="24"/>
      <c r="H7" s="25"/>
    </row>
    <row r="8" spans="1:8" ht="45">
      <c r="A8" s="8">
        <v>2</v>
      </c>
      <c r="B8" s="26" t="s">
        <v>56</v>
      </c>
      <c r="C8" s="23" t="s">
        <v>57</v>
      </c>
      <c r="D8" s="13">
        <v>11116.67</v>
      </c>
      <c r="E8" s="13">
        <v>10</v>
      </c>
      <c r="F8" s="13">
        <v>10005</v>
      </c>
      <c r="G8" s="24"/>
      <c r="H8" s="25"/>
    </row>
    <row r="9" spans="1:8" ht="30">
      <c r="A9" s="8">
        <v>3</v>
      </c>
      <c r="B9" s="26" t="s">
        <v>58</v>
      </c>
      <c r="C9" s="23" t="s">
        <v>59</v>
      </c>
      <c r="D9" s="13">
        <v>11618.41</v>
      </c>
      <c r="E9" s="13">
        <v>8</v>
      </c>
      <c r="F9" s="13">
        <v>10688.94</v>
      </c>
      <c r="G9" s="24"/>
      <c r="H9" s="25"/>
    </row>
    <row r="10" spans="1:8" ht="45">
      <c r="A10" s="8">
        <v>4</v>
      </c>
      <c r="B10" s="26" t="s">
        <v>58</v>
      </c>
      <c r="C10" s="23" t="s">
        <v>60</v>
      </c>
      <c r="D10" s="13">
        <v>11207.98</v>
      </c>
      <c r="E10" s="13">
        <v>8</v>
      </c>
      <c r="F10" s="13">
        <v>10311.34</v>
      </c>
      <c r="G10" s="24"/>
      <c r="H10" s="27"/>
    </row>
    <row r="11" spans="1:8" ht="60">
      <c r="A11" s="8">
        <v>5</v>
      </c>
      <c r="B11" s="26" t="s">
        <v>61</v>
      </c>
      <c r="C11" s="23" t="s">
        <v>62</v>
      </c>
      <c r="D11" s="13">
        <v>30158.55</v>
      </c>
      <c r="E11" s="13">
        <v>7</v>
      </c>
      <c r="F11" s="13">
        <v>28047.45</v>
      </c>
      <c r="G11" s="24"/>
      <c r="H11" s="25"/>
    </row>
    <row r="12" spans="1:8" ht="45">
      <c r="A12" s="8">
        <v>6</v>
      </c>
      <c r="B12" s="26" t="s">
        <v>11</v>
      </c>
      <c r="C12" s="23" t="s">
        <v>63</v>
      </c>
      <c r="D12" s="13">
        <v>11542.8</v>
      </c>
      <c r="E12" s="13">
        <v>9</v>
      </c>
      <c r="F12" s="13">
        <v>10503.95</v>
      </c>
      <c r="G12" s="24"/>
      <c r="H12" s="25"/>
    </row>
    <row r="13" spans="1:8" ht="30">
      <c r="A13" s="8">
        <v>7</v>
      </c>
      <c r="B13" s="26" t="s">
        <v>64</v>
      </c>
      <c r="C13" s="23" t="s">
        <v>65</v>
      </c>
      <c r="D13" s="13">
        <v>1264.67</v>
      </c>
      <c r="E13" s="13">
        <v>10</v>
      </c>
      <c r="F13" s="13">
        <v>1138.21</v>
      </c>
      <c r="G13" s="24"/>
      <c r="H13" s="25"/>
    </row>
    <row r="14" spans="1:8" ht="30">
      <c r="A14" s="8">
        <v>8</v>
      </c>
      <c r="B14" s="26" t="s">
        <v>66</v>
      </c>
      <c r="C14" s="23" t="s">
        <v>67</v>
      </c>
      <c r="D14" s="13">
        <v>11347.25</v>
      </c>
      <c r="E14" s="13">
        <v>11</v>
      </c>
      <c r="F14" s="13">
        <v>10099.049999999999</v>
      </c>
      <c r="G14" s="24"/>
      <c r="H14" s="25"/>
    </row>
    <row r="15" spans="1:8" ht="45">
      <c r="A15" s="8">
        <v>9</v>
      </c>
      <c r="B15" s="26" t="s">
        <v>68</v>
      </c>
      <c r="C15" s="23" t="s">
        <v>69</v>
      </c>
      <c r="D15" s="13">
        <v>111380.96</v>
      </c>
      <c r="E15" s="13">
        <v>10</v>
      </c>
      <c r="F15" s="13">
        <v>100242.86</v>
      </c>
      <c r="G15" s="24"/>
      <c r="H15" s="25"/>
    </row>
    <row r="16" spans="1:8" ht="90">
      <c r="A16" s="8">
        <v>10</v>
      </c>
      <c r="B16" s="26" t="s">
        <v>20</v>
      </c>
      <c r="C16" s="23" t="s">
        <v>70</v>
      </c>
      <c r="D16" s="13">
        <v>7674.78</v>
      </c>
      <c r="E16" s="13">
        <v>8</v>
      </c>
      <c r="F16" s="13">
        <v>7060.8</v>
      </c>
      <c r="G16" s="24"/>
      <c r="H16" s="25"/>
    </row>
    <row r="17" spans="1:8" ht="90">
      <c r="A17" s="8">
        <v>11</v>
      </c>
      <c r="B17" s="26" t="s">
        <v>20</v>
      </c>
      <c r="C17" s="23" t="s">
        <v>71</v>
      </c>
      <c r="D17" s="13">
        <v>4000.13</v>
      </c>
      <c r="E17" s="13">
        <v>8</v>
      </c>
      <c r="F17" s="13">
        <v>3680.12</v>
      </c>
      <c r="G17" s="28"/>
      <c r="H17" s="25"/>
    </row>
    <row r="18" spans="1:8" s="37" customFormat="1" ht="18.75">
      <c r="A18" s="33"/>
      <c r="B18" s="33"/>
      <c r="C18" s="34" t="s">
        <v>5</v>
      </c>
      <c r="D18" s="35">
        <f>SUM(D7:D17)</f>
        <v>271449.56000000006</v>
      </c>
      <c r="E18" s="36"/>
      <c r="F18" s="35">
        <f>SUM(F7:F17)</f>
        <v>244097.21999999997</v>
      </c>
    </row>
  </sheetData>
  <mergeCells count="1">
    <mergeCell ref="A4:F4"/>
  </mergeCells>
  <hyperlinks>
    <hyperlink ref="C16" r:id="rId1" display="https://egrp365.org/reestr?egrp=47:07:1039001:16954"/>
    <hyperlink ref="C17" r:id="rId2" display="https://egrp365.ru/reestr?egrp=47:07:1001002:126&amp;ref=pz"/>
  </hyperlinks>
  <pageMargins left="0.70866141732283472" right="0.70866141732283472" top="0.94488188976377963" bottom="0.74803149606299213" header="0.31496062992125984" footer="0.31496062992125984"/>
  <pageSetup paperSize="9" scale="48" fitToWidth="0" fitToHeight="0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2024</vt:lpstr>
      <vt:lpstr>Лист1</vt:lpstr>
      <vt:lpstr>Расчет 2025</vt:lpstr>
      <vt:lpstr>Расчет 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Старостина Рузанна Левоновна</cp:lastModifiedBy>
  <cp:lastPrinted>2023-08-11T06:34:31Z</cp:lastPrinted>
  <dcterms:created xsi:type="dcterms:W3CDTF">2015-05-21T12:07:50Z</dcterms:created>
  <dcterms:modified xsi:type="dcterms:W3CDTF">2023-08-24T10:28:16Z</dcterms:modified>
</cp:coreProperties>
</file>