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3955" windowHeight="13875"/>
  </bookViews>
  <sheets>
    <sheet name="Модернизация расчет" sheetId="1" r:id="rId1"/>
  </sheets>
  <definedNames>
    <definedName name="_xlnm.Print_Area" localSheetId="0">'Модернизация расчет'!$A$1:$AA$23</definedName>
  </definedNames>
  <calcPr calcId="145621"/>
</workbook>
</file>

<file path=xl/calcChain.xml><?xml version="1.0" encoding="utf-8"?>
<calcChain xmlns="http://schemas.openxmlformats.org/spreadsheetml/2006/main">
  <c r="W15" i="1" l="1"/>
  <c r="W16" i="1"/>
  <c r="W17" i="1"/>
  <c r="W18" i="1"/>
  <c r="W19" i="1"/>
  <c r="W20" i="1"/>
  <c r="W14" i="1"/>
  <c r="U15" i="1"/>
  <c r="U16" i="1"/>
  <c r="U17" i="1"/>
  <c r="U18" i="1"/>
  <c r="U19" i="1"/>
  <c r="U20" i="1"/>
  <c r="U14" i="1"/>
  <c r="O21" i="1"/>
  <c r="N21" i="1"/>
  <c r="M21" i="1"/>
  <c r="L21" i="1"/>
  <c r="AE20" i="1"/>
  <c r="AC20" i="1"/>
  <c r="AA20" i="1"/>
  <c r="S20" i="1" s="1"/>
  <c r="I20" i="1" s="1"/>
  <c r="Y20" i="1"/>
  <c r="Q20" i="1" s="1"/>
  <c r="H20" i="1" s="1"/>
  <c r="AE19" i="1"/>
  <c r="AC19" i="1"/>
  <c r="AA19" i="1"/>
  <c r="S19" i="1" s="1"/>
  <c r="I19" i="1" s="1"/>
  <c r="Y19" i="1"/>
  <c r="Q19" i="1" s="1"/>
  <c r="H19" i="1" s="1"/>
  <c r="AE18" i="1"/>
  <c r="AC18" i="1"/>
  <c r="AA18" i="1"/>
  <c r="S18" i="1" s="1"/>
  <c r="I18" i="1" s="1"/>
  <c r="Y18" i="1"/>
  <c r="Q18" i="1" s="1"/>
  <c r="H18" i="1" s="1"/>
  <c r="AE17" i="1"/>
  <c r="AC17" i="1"/>
  <c r="AA17" i="1"/>
  <c r="S17" i="1" s="1"/>
  <c r="I17" i="1" s="1"/>
  <c r="Y17" i="1"/>
  <c r="Q17" i="1" s="1"/>
  <c r="H17" i="1" s="1"/>
  <c r="AE16" i="1"/>
  <c r="AC16" i="1"/>
  <c r="AA16" i="1"/>
  <c r="S16" i="1" s="1"/>
  <c r="I16" i="1" s="1"/>
  <c r="Y16" i="1"/>
  <c r="Q16" i="1" s="1"/>
  <c r="H16" i="1" s="1"/>
  <c r="AE15" i="1"/>
  <c r="AC15" i="1"/>
  <c r="AA15" i="1"/>
  <c r="S15" i="1" s="1"/>
  <c r="I15" i="1" s="1"/>
  <c r="Y15" i="1"/>
  <c r="Q15" i="1" s="1"/>
  <c r="H15" i="1" s="1"/>
  <c r="AE14" i="1"/>
  <c r="AC14" i="1"/>
  <c r="AA14" i="1"/>
  <c r="Y14" i="1"/>
  <c r="Q14" i="1" s="1"/>
  <c r="H14" i="1" s="1"/>
  <c r="S14" i="1"/>
  <c r="I14" i="1" s="1"/>
  <c r="AE13" i="1"/>
  <c r="W13" i="1" s="1"/>
  <c r="K13" i="1" s="1"/>
  <c r="AC13" i="1"/>
  <c r="U13" i="1" s="1"/>
  <c r="J13" i="1" s="1"/>
  <c r="AA13" i="1"/>
  <c r="S13" i="1" s="1"/>
  <c r="I13" i="1" s="1"/>
  <c r="Y13" i="1"/>
  <c r="Q13" i="1" s="1"/>
  <c r="H13" i="1" s="1"/>
  <c r="AE12" i="1"/>
  <c r="AC12" i="1"/>
  <c r="U12" i="1" s="1"/>
  <c r="J12" i="1" s="1"/>
  <c r="AA12" i="1"/>
  <c r="S12" i="1" s="1"/>
  <c r="I12" i="1" s="1"/>
  <c r="Y12" i="1"/>
  <c r="Q12" i="1" s="1"/>
  <c r="H12" i="1" s="1"/>
  <c r="W12" i="1"/>
  <c r="K12" i="1" s="1"/>
  <c r="AE11" i="1"/>
  <c r="W11" i="1" s="1"/>
  <c r="K11" i="1" s="1"/>
  <c r="AC11" i="1"/>
  <c r="U11" i="1" s="1"/>
  <c r="J11" i="1" s="1"/>
  <c r="AA11" i="1"/>
  <c r="S11" i="1" s="1"/>
  <c r="I11" i="1" s="1"/>
  <c r="Y11" i="1"/>
  <c r="Q11" i="1"/>
  <c r="H11" i="1" s="1"/>
  <c r="AE10" i="1"/>
  <c r="W10" i="1" s="1"/>
  <c r="K10" i="1" s="1"/>
  <c r="AC10" i="1"/>
  <c r="U10" i="1" s="1"/>
  <c r="J10" i="1" s="1"/>
  <c r="AA10" i="1"/>
  <c r="S10" i="1" s="1"/>
  <c r="I10" i="1" s="1"/>
  <c r="Y10" i="1"/>
  <c r="Q10" i="1"/>
  <c r="H10" i="1" s="1"/>
  <c r="AE9" i="1"/>
  <c r="AC9" i="1"/>
  <c r="AA9" i="1"/>
  <c r="S9" i="1" s="1"/>
  <c r="I9" i="1" s="1"/>
  <c r="Y9" i="1"/>
  <c r="Q9" i="1" s="1"/>
  <c r="H9" i="1" s="1"/>
  <c r="W9" i="1"/>
  <c r="K9" i="1" s="1"/>
  <c r="U9" i="1"/>
  <c r="J9" i="1" s="1"/>
  <c r="AE8" i="1"/>
  <c r="AC8" i="1"/>
  <c r="AA8" i="1"/>
  <c r="Y8" i="1"/>
  <c r="U8" i="1"/>
  <c r="S8" i="1"/>
  <c r="Q8" i="1"/>
  <c r="H8" i="1" s="1"/>
  <c r="Y21" i="1" l="1"/>
  <c r="AA21" i="1"/>
  <c r="AC21" i="1"/>
  <c r="AE21" i="1"/>
  <c r="AL15" i="1"/>
  <c r="AH15" i="1"/>
  <c r="AK10" i="1"/>
  <c r="AG10" i="1"/>
  <c r="AM14" i="1"/>
  <c r="AI14" i="1"/>
  <c r="S21" i="1"/>
  <c r="AJ9" i="1"/>
  <c r="G9" i="1"/>
  <c r="AF9" i="1"/>
  <c r="AI10" i="1"/>
  <c r="AM10" i="1"/>
  <c r="AG16" i="1"/>
  <c r="AK16" i="1"/>
  <c r="G17" i="1"/>
  <c r="AF17" i="1"/>
  <c r="AJ17" i="1"/>
  <c r="AM18" i="1"/>
  <c r="AI18" i="1"/>
  <c r="AF20" i="1"/>
  <c r="AJ20" i="1"/>
  <c r="G20" i="1"/>
  <c r="AF11" i="1"/>
  <c r="AJ11" i="1"/>
  <c r="G11" i="1"/>
  <c r="AG17" i="1"/>
  <c r="AK17" i="1"/>
  <c r="AK19" i="1"/>
  <c r="AG19" i="1"/>
  <c r="AF12" i="1"/>
  <c r="AJ12" i="1"/>
  <c r="G12" i="1"/>
  <c r="AL20" i="1"/>
  <c r="AH20" i="1"/>
  <c r="AH11" i="1"/>
  <c r="AL11" i="1"/>
  <c r="AG12" i="1"/>
  <c r="AK12" i="1"/>
  <c r="AI13" i="1"/>
  <c r="AM13" i="1"/>
  <c r="AF15" i="1"/>
  <c r="AJ15" i="1"/>
  <c r="G15" i="1"/>
  <c r="AM19" i="1"/>
  <c r="AI19" i="1"/>
  <c r="AM20" i="1"/>
  <c r="AI20" i="1"/>
  <c r="AK9" i="1"/>
  <c r="AG9" i="1"/>
  <c r="AM12" i="1"/>
  <c r="AI12" i="1"/>
  <c r="AL16" i="1"/>
  <c r="AH16" i="1"/>
  <c r="AK20" i="1"/>
  <c r="AG20" i="1"/>
  <c r="AK11" i="1"/>
  <c r="AG11" i="1"/>
  <c r="AH13" i="1"/>
  <c r="AL13" i="1"/>
  <c r="AH19" i="1"/>
  <c r="AL19" i="1"/>
  <c r="AF10" i="1"/>
  <c r="AJ10" i="1"/>
  <c r="G10" i="1"/>
  <c r="AI11" i="1"/>
  <c r="AM11" i="1"/>
  <c r="AL12" i="1"/>
  <c r="AH12" i="1"/>
  <c r="AK14" i="1"/>
  <c r="AG14" i="1"/>
  <c r="AG15" i="1"/>
  <c r="AK15" i="1"/>
  <c r="AJ18" i="1"/>
  <c r="AF18" i="1"/>
  <c r="G18" i="1"/>
  <c r="AJ19" i="1"/>
  <c r="AF19" i="1"/>
  <c r="G19" i="1"/>
  <c r="AM16" i="1"/>
  <c r="AI16" i="1"/>
  <c r="AH9" i="1"/>
  <c r="AL9" i="1"/>
  <c r="G13" i="1"/>
  <c r="AJ13" i="1"/>
  <c r="AF13" i="1"/>
  <c r="AI15" i="1"/>
  <c r="AM15" i="1"/>
  <c r="AL17" i="1"/>
  <c r="AH17" i="1"/>
  <c r="AG18" i="1"/>
  <c r="AK18" i="1"/>
  <c r="AJ8" i="1"/>
  <c r="AF8" i="1"/>
  <c r="H21" i="1"/>
  <c r="AM9" i="1"/>
  <c r="AI9" i="1"/>
  <c r="AH10" i="1"/>
  <c r="AL10" i="1"/>
  <c r="AK13" i="1"/>
  <c r="AG13" i="1"/>
  <c r="AF14" i="1"/>
  <c r="AJ14" i="1"/>
  <c r="AJ16" i="1"/>
  <c r="AF16" i="1"/>
  <c r="G16" i="1"/>
  <c r="AM17" i="1"/>
  <c r="AI17" i="1"/>
  <c r="AH18" i="1"/>
  <c r="AL18" i="1"/>
  <c r="I8" i="1"/>
  <c r="Q21" i="1"/>
  <c r="J8" i="1"/>
  <c r="W8" i="1"/>
  <c r="AG8" i="1" l="1"/>
  <c r="I21" i="1"/>
  <c r="AK8" i="1"/>
  <c r="AJ21" i="1"/>
  <c r="AF21" i="1"/>
  <c r="AL8" i="1"/>
  <c r="AH8" i="1"/>
  <c r="W21" i="1"/>
  <c r="K8" i="1"/>
  <c r="G8" i="1" s="1"/>
  <c r="AK21" i="1" l="1"/>
  <c r="AG21" i="1"/>
  <c r="K21" i="1"/>
  <c r="AM8" i="1"/>
  <c r="AI8" i="1"/>
  <c r="AM21" i="1" l="1"/>
  <c r="AI21" i="1"/>
  <c r="U21" i="1" l="1"/>
  <c r="AL14" i="1"/>
  <c r="J21" i="1"/>
  <c r="AL21" i="1" s="1"/>
  <c r="AH21" i="1" l="1"/>
  <c r="G14" i="1"/>
  <c r="G21" i="1" s="1"/>
  <c r="AH14" i="1"/>
</calcChain>
</file>

<file path=xl/sharedStrings.xml><?xml version="1.0" encoding="utf-8"?>
<sst xmlns="http://schemas.openxmlformats.org/spreadsheetml/2006/main" count="65" uniqueCount="47">
  <si>
    <t>№</t>
  </si>
  <si>
    <t>Объект капитального ремонта</t>
  </si>
  <si>
    <t>Год начала реализации мероприятия</t>
  </si>
  <si>
    <t>Год окончания реализации мероприятия</t>
  </si>
  <si>
    <t>План</t>
  </si>
  <si>
    <t>Проверка</t>
  </si>
  <si>
    <t>Наименование</t>
  </si>
  <si>
    <t>Адрес</t>
  </si>
  <si>
    <t>Мощность (мест)</t>
  </si>
  <si>
    <t>всего</t>
  </si>
  <si>
    <t>федеральным бюджет</t>
  </si>
  <si>
    <t>бюджет субъекта Российской Федерации</t>
  </si>
  <si>
    <t>бюджет муниципальных образований</t>
  </si>
  <si>
    <t>Федеарльный бюджет</t>
  </si>
  <si>
    <t>муниципальный бюджет</t>
  </si>
  <si>
    <t>ИТОГО</t>
  </si>
  <si>
    <t>сумма</t>
  </si>
  <si>
    <t>%</t>
  </si>
  <si>
    <t>Муниципальное общеобразовательное учреждение "Зимитицкая основная общеобразовательная школа"</t>
  </si>
  <si>
    <t>188425, Ленинградская область Волосовский район п.Зимитицы д.53</t>
  </si>
  <si>
    <t>Муниципальное общеобразовательное учреждение "Бегуницкая средняя общеобразовательная школа"</t>
  </si>
  <si>
    <t>188423, Ленинградская область, Волосовский район, д Бегуницы д.62</t>
  </si>
  <si>
    <t>Муниципальное общеобразовательное учреждение "Киришская средняя общеобразовательная школа №3"</t>
  </si>
  <si>
    <t>187110, Ленинградская область, г.Кириши, пр.Ленина, д.1</t>
  </si>
  <si>
    <t>Муниципальное бюджетное общеобразовательное учреждение " Средняя общеобразовательная школа №4" гороДа Пикалево имени А.П.Румянцева</t>
  </si>
  <si>
    <t>187602, Ленинградская область, Бокситогорский район, г.Пикалево, ул.Школьная, д.40</t>
  </si>
  <si>
    <t>МОБУ "Кисельнинская средняя общеобразовательная школа"</t>
  </si>
  <si>
    <t>187413 Ленинградская область, Волховский район, д.Кисельня, ул. Центральная, д.19</t>
  </si>
  <si>
    <t>МОБУ "Гостинопольская основная общеобразовательная школа"</t>
  </si>
  <si>
    <t>187440 Ленинградская область, Волховский район, д. Вындин Остров, ул. Школьная, д.2а</t>
  </si>
  <si>
    <t>МОУ "Колтушская средняя общеобразовательная школа имени ак. И.П. Павлова"</t>
  </si>
  <si>
    <t>Ленинградская обл., Всеволожский район, МО " "Колтушское сельское поселение", село Павлово, улица Быкова 4</t>
  </si>
  <si>
    <t>МОУ "Сланцевская средняя общеобразовательная школа № 6"</t>
  </si>
  <si>
    <t>Ленинградская область, Сланцевский район, г. Сланцы, проспект Молодежный,  дом 9</t>
  </si>
  <si>
    <t>МОУ "Ям-Тесовская средняя общеобразоватьельная школа"</t>
  </si>
  <si>
    <t>Ленинградская область, Лужский район, д. Ям-Тесово, ул. Центральная, д.6-б</t>
  </si>
  <si>
    <t>МОУ "Средняя общеобразовательная школа № 3"</t>
  </si>
  <si>
    <t>Ленинградская область, Лужский район, г. Луга, пр. Кирова, д.74</t>
  </si>
  <si>
    <t>МОУ "Средняя общеобразовартельная школа № 6 им. Героя Советского Союза В.П. Грицкова"</t>
  </si>
  <si>
    <t>Ленинградская область, Лужский район, г. Луга, пр. Володарского, д.44</t>
  </si>
  <si>
    <t>МОУ "Раздольская СОШ"</t>
  </si>
  <si>
    <t>Приозерский район, п. Раздолье, ул. Беговая, д.6б</t>
  </si>
  <si>
    <t>филиал МОУ "Средняя общеобразовательная школа № 2 им. Героя Советского Союза А.П. Иванова (мкр. Городок)</t>
  </si>
  <si>
    <t>Ленинградская область, Лужский район, г. Луга, мкр Городок</t>
  </si>
  <si>
    <t>Всего:</t>
  </si>
  <si>
    <t>Приложение 57 к пояснительной записке 2024 года</t>
  </si>
  <si>
    <t>Расчет объема субсидий бюджетам муниципальных образований Ленинградской области на реализацию мероприятий по модернизации школьных систем образования 
на 2024 год и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</si>
</sst>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%"/>
    <numFmt numFmtId="165" formatCode="0.000000000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vertical="center" wrapText="1"/>
    </xf>
    <xf numFmtId="9" fontId="3" fillId="0" borderId="1" xfId="2" applyFont="1" applyFill="1" applyBorder="1" applyAlignment="1">
      <alignment vertical="center" wrapText="1"/>
    </xf>
    <xf numFmtId="9" fontId="0" fillId="0" borderId="1" xfId="2" applyFont="1" applyFill="1" applyBorder="1" applyAlignment="1">
      <alignment vertical="center"/>
    </xf>
    <xf numFmtId="165" fontId="0" fillId="0" borderId="1" xfId="2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horizontal="justify" vertical="center" wrapText="1"/>
    </xf>
    <xf numFmtId="43" fontId="3" fillId="0" borderId="1" xfId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164" fontId="3" fillId="0" borderId="1" xfId="2" applyNumberFormat="1" applyFont="1" applyBorder="1" applyAlignment="1">
      <alignment vertical="center" wrapText="1"/>
    </xf>
    <xf numFmtId="43" fontId="4" fillId="0" borderId="1" xfId="1" applyFont="1" applyBorder="1" applyAlignment="1">
      <alignment horizontal="justify" vertical="center" wrapText="1"/>
    </xf>
    <xf numFmtId="164" fontId="4" fillId="0" borderId="1" xfId="2" applyNumberFormat="1" applyFont="1" applyBorder="1" applyAlignment="1">
      <alignment horizontal="justify" vertical="center" wrapText="1"/>
    </xf>
    <xf numFmtId="164" fontId="0" fillId="0" borderId="1" xfId="2" applyNumberFormat="1" applyFont="1" applyFill="1" applyBorder="1" applyAlignment="1">
      <alignment vertical="center"/>
    </xf>
    <xf numFmtId="43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right" vertical="top"/>
    </xf>
  </cellXfs>
  <cellStyles count="4">
    <cellStyle name="Обычный" xfId="0" builtinId="0"/>
    <cellStyle name="Обычный 12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"/>
  <sheetViews>
    <sheetView tabSelected="1" zoomScaleNormal="100" workbookViewId="0">
      <selection activeCell="J7" sqref="J7"/>
    </sheetView>
  </sheetViews>
  <sheetFormatPr defaultRowHeight="15" x14ac:dyDescent="0.25"/>
  <cols>
    <col min="1" max="1" width="3" bestFit="1" customWidth="1"/>
    <col min="2" max="2" width="28.28515625" customWidth="1"/>
    <col min="3" max="3" width="23.42578125" customWidth="1"/>
    <col min="4" max="4" width="8.42578125" customWidth="1"/>
    <col min="5" max="5" width="8.85546875" customWidth="1"/>
    <col min="6" max="6" width="8.5703125" customWidth="1"/>
    <col min="7" max="7" width="19.5703125" hidden="1" customWidth="1"/>
    <col min="8" max="9" width="17.85546875" hidden="1" customWidth="1"/>
    <col min="10" max="10" width="17.85546875" customWidth="1"/>
    <col min="11" max="11" width="17.42578125" customWidth="1"/>
    <col min="12" max="13" width="17.85546875" hidden="1" customWidth="1"/>
    <col min="14" max="14" width="17.85546875" customWidth="1"/>
    <col min="15" max="15" width="17.28515625" customWidth="1"/>
    <col min="16" max="16" width="8.140625" hidden="1" customWidth="1"/>
    <col min="17" max="17" width="17.85546875" hidden="1" customWidth="1"/>
    <col min="18" max="18" width="6.7109375" hidden="1" customWidth="1"/>
    <col min="19" max="19" width="16.5703125" hidden="1" customWidth="1"/>
    <col min="20" max="20" width="8.140625" bestFit="1" customWidth="1"/>
    <col min="21" max="21" width="17.85546875" bestFit="1" customWidth="1"/>
    <col min="22" max="22" width="6.7109375" bestFit="1" customWidth="1"/>
    <col min="23" max="23" width="19.7109375" customWidth="1"/>
    <col min="24" max="24" width="0.7109375" hidden="1" customWidth="1"/>
    <col min="25" max="25" width="16.5703125" hidden="1" customWidth="1"/>
    <col min="26" max="26" width="7.140625" hidden="1" customWidth="1"/>
    <col min="27" max="27" width="16.5703125" hidden="1" customWidth="1"/>
    <col min="28" max="28" width="9.140625" hidden="1" customWidth="1"/>
    <col min="29" max="29" width="16.5703125" hidden="1" customWidth="1"/>
    <col min="30" max="30" width="9.140625" hidden="1" customWidth="1"/>
    <col min="31" max="31" width="16.5703125" hidden="1" customWidth="1"/>
    <col min="32" max="32" width="1.28515625" hidden="1" customWidth="1"/>
    <col min="33" max="39" width="15.28515625" hidden="1" customWidth="1"/>
  </cols>
  <sheetData>
    <row r="1" spans="1:39" x14ac:dyDescent="0.25">
      <c r="W1" s="35" t="s">
        <v>45</v>
      </c>
    </row>
    <row r="3" spans="1:39" ht="52.5" customHeight="1" x14ac:dyDescent="0.25">
      <c r="B3" s="33" t="s">
        <v>46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1"/>
    </row>
    <row r="4" spans="1:39" x14ac:dyDescent="0.25">
      <c r="A4" s="34" t="s">
        <v>0</v>
      </c>
      <c r="B4" s="24" t="s">
        <v>1</v>
      </c>
      <c r="C4" s="24"/>
      <c r="D4" s="24"/>
      <c r="E4" s="24" t="s">
        <v>2</v>
      </c>
      <c r="F4" s="24" t="s">
        <v>3</v>
      </c>
      <c r="G4" s="24" t="s">
        <v>4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7" t="s">
        <v>5</v>
      </c>
      <c r="AG4" s="28"/>
      <c r="AH4" s="28"/>
      <c r="AI4" s="28"/>
      <c r="AJ4" s="28"/>
      <c r="AK4" s="28"/>
      <c r="AL4" s="28"/>
      <c r="AM4" s="29"/>
    </row>
    <row r="5" spans="1:39" ht="49.5" customHeight="1" x14ac:dyDescent="0.25">
      <c r="A5" s="34"/>
      <c r="B5" s="24" t="s">
        <v>6</v>
      </c>
      <c r="C5" s="24" t="s">
        <v>7</v>
      </c>
      <c r="D5" s="24" t="s">
        <v>8</v>
      </c>
      <c r="E5" s="24"/>
      <c r="F5" s="24"/>
      <c r="G5" s="24" t="s">
        <v>9</v>
      </c>
      <c r="H5" s="24"/>
      <c r="I5" s="24"/>
      <c r="J5" s="24"/>
      <c r="K5" s="24"/>
      <c r="L5" s="24" t="s">
        <v>10</v>
      </c>
      <c r="M5" s="24"/>
      <c r="N5" s="24"/>
      <c r="O5" s="24"/>
      <c r="P5" s="24" t="s">
        <v>11</v>
      </c>
      <c r="Q5" s="24"/>
      <c r="R5" s="24"/>
      <c r="S5" s="24"/>
      <c r="T5" s="24"/>
      <c r="U5" s="24"/>
      <c r="V5" s="24"/>
      <c r="W5" s="24"/>
      <c r="X5" s="24" t="s">
        <v>12</v>
      </c>
      <c r="Y5" s="24"/>
      <c r="Z5" s="24"/>
      <c r="AA5" s="24"/>
      <c r="AB5" s="24"/>
      <c r="AC5" s="24"/>
      <c r="AD5" s="24"/>
      <c r="AE5" s="24"/>
      <c r="AF5" s="30"/>
      <c r="AG5" s="31"/>
      <c r="AH5" s="31"/>
      <c r="AI5" s="31"/>
      <c r="AJ5" s="31"/>
      <c r="AK5" s="31"/>
      <c r="AL5" s="31"/>
      <c r="AM5" s="32"/>
    </row>
    <row r="6" spans="1:39" x14ac:dyDescent="0.25">
      <c r="A6" s="34"/>
      <c r="B6" s="24"/>
      <c r="C6" s="24"/>
      <c r="D6" s="24"/>
      <c r="E6" s="24"/>
      <c r="F6" s="24"/>
      <c r="G6" s="24"/>
      <c r="H6" s="24"/>
      <c r="I6" s="24"/>
      <c r="J6" s="24"/>
      <c r="K6" s="24"/>
      <c r="L6" s="2">
        <v>2022</v>
      </c>
      <c r="M6" s="2">
        <v>2023</v>
      </c>
      <c r="N6" s="2">
        <v>2024</v>
      </c>
      <c r="O6" s="2">
        <v>2025</v>
      </c>
      <c r="P6" s="24">
        <v>2022</v>
      </c>
      <c r="Q6" s="24"/>
      <c r="R6" s="24">
        <v>2023</v>
      </c>
      <c r="S6" s="24"/>
      <c r="T6" s="24">
        <v>2024</v>
      </c>
      <c r="U6" s="24"/>
      <c r="V6" s="24">
        <v>2025</v>
      </c>
      <c r="W6" s="24"/>
      <c r="X6" s="24">
        <v>2022</v>
      </c>
      <c r="Y6" s="24"/>
      <c r="Z6" s="24">
        <v>2023</v>
      </c>
      <c r="AA6" s="24"/>
      <c r="AB6" s="24">
        <v>2024</v>
      </c>
      <c r="AC6" s="24"/>
      <c r="AD6" s="24">
        <v>2025</v>
      </c>
      <c r="AE6" s="24"/>
      <c r="AF6" s="25" t="s">
        <v>13</v>
      </c>
      <c r="AG6" s="25"/>
      <c r="AH6" s="25"/>
      <c r="AI6" s="25"/>
      <c r="AJ6" s="25" t="s">
        <v>14</v>
      </c>
      <c r="AK6" s="25"/>
      <c r="AL6" s="25"/>
      <c r="AM6" s="25"/>
    </row>
    <row r="7" spans="1:39" ht="26.25" customHeight="1" x14ac:dyDescent="0.25">
      <c r="A7" s="34"/>
      <c r="B7" s="24"/>
      <c r="C7" s="24"/>
      <c r="D7" s="24"/>
      <c r="E7" s="24"/>
      <c r="F7" s="24"/>
      <c r="G7" s="2" t="s">
        <v>15</v>
      </c>
      <c r="H7" s="2">
        <v>2022</v>
      </c>
      <c r="I7" s="2">
        <v>2023</v>
      </c>
      <c r="J7" s="2">
        <v>2024</v>
      </c>
      <c r="K7" s="2">
        <v>2025</v>
      </c>
      <c r="L7" s="2" t="s">
        <v>16</v>
      </c>
      <c r="M7" s="2" t="s">
        <v>16</v>
      </c>
      <c r="N7" s="2" t="s">
        <v>16</v>
      </c>
      <c r="O7" s="2" t="s">
        <v>16</v>
      </c>
      <c r="P7" s="2" t="s">
        <v>17</v>
      </c>
      <c r="Q7" s="2" t="s">
        <v>16</v>
      </c>
      <c r="R7" s="2" t="s">
        <v>17</v>
      </c>
      <c r="S7" s="2" t="s">
        <v>16</v>
      </c>
      <c r="T7" s="2" t="s">
        <v>17</v>
      </c>
      <c r="U7" s="2" t="s">
        <v>16</v>
      </c>
      <c r="V7" s="2" t="s">
        <v>17</v>
      </c>
      <c r="W7" s="2" t="s">
        <v>16</v>
      </c>
      <c r="X7" s="2" t="s">
        <v>17</v>
      </c>
      <c r="Y7" s="2" t="s">
        <v>16</v>
      </c>
      <c r="Z7" s="2" t="s">
        <v>17</v>
      </c>
      <c r="AA7" s="2" t="s">
        <v>16</v>
      </c>
      <c r="AB7" s="2" t="s">
        <v>17</v>
      </c>
      <c r="AC7" s="2" t="s">
        <v>16</v>
      </c>
      <c r="AD7" s="2" t="s">
        <v>17</v>
      </c>
      <c r="AE7" s="2" t="s">
        <v>16</v>
      </c>
      <c r="AF7" s="3">
        <v>2022</v>
      </c>
      <c r="AG7" s="3">
        <v>2023</v>
      </c>
      <c r="AH7" s="3">
        <v>2024</v>
      </c>
      <c r="AI7" s="3">
        <v>2025</v>
      </c>
      <c r="AJ7" s="3">
        <v>2022</v>
      </c>
      <c r="AK7" s="3">
        <v>2023</v>
      </c>
      <c r="AL7" s="3">
        <v>2024</v>
      </c>
      <c r="AM7" s="3">
        <v>2025</v>
      </c>
    </row>
    <row r="8" spans="1:39" ht="0.75" hidden="1" customHeight="1" x14ac:dyDescent="0.25">
      <c r="A8" s="4">
        <v>1</v>
      </c>
      <c r="B8" s="5" t="s">
        <v>18</v>
      </c>
      <c r="C8" s="5" t="s">
        <v>19</v>
      </c>
      <c r="D8" s="4">
        <v>127</v>
      </c>
      <c r="E8" s="4">
        <v>2022</v>
      </c>
      <c r="F8" s="4">
        <v>2023</v>
      </c>
      <c r="G8" s="6">
        <f>H8+I8+J8+K8</f>
        <v>88269411.780000001</v>
      </c>
      <c r="H8" s="7">
        <f>L8+Q8+Y8</f>
        <v>61139803.930000007</v>
      </c>
      <c r="I8" s="7">
        <f>M8+S8+AA8</f>
        <v>27129607.850000001</v>
      </c>
      <c r="J8" s="7">
        <f>N8+U8+AC8</f>
        <v>0</v>
      </c>
      <c r="K8" s="7">
        <f>O8+W8+AE8</f>
        <v>0</v>
      </c>
      <c r="L8" s="7">
        <v>31181300</v>
      </c>
      <c r="M8" s="7">
        <v>13836100</v>
      </c>
      <c r="N8" s="7"/>
      <c r="O8" s="7"/>
      <c r="P8" s="8">
        <v>0.49</v>
      </c>
      <c r="Q8" s="7">
        <f>ROUND(L8/(1-P8)*P8-Y8,2)+0.01</f>
        <v>23844523.540000003</v>
      </c>
      <c r="R8" s="8">
        <v>0.49</v>
      </c>
      <c r="S8" s="7">
        <f>ROUND(M8/(1-R8)*R8-AA8,2)+0.01</f>
        <v>10580547.07</v>
      </c>
      <c r="T8" s="7"/>
      <c r="U8" s="7">
        <f>ROUND(N8/(1-T8)*T8-AC8,2)</f>
        <v>0</v>
      </c>
      <c r="V8" s="7"/>
      <c r="W8" s="7">
        <f>ROUND(O8/(1-V8)*V8-AE8,2)</f>
        <v>0</v>
      </c>
      <c r="X8" s="8">
        <v>9.9999999950932145E-2</v>
      </c>
      <c r="Y8" s="7">
        <f>ROUND(L8/(1-P8)*X8,2)</f>
        <v>6113980.3899999997</v>
      </c>
      <c r="Z8" s="8">
        <v>9.9999999950932145E-2</v>
      </c>
      <c r="AA8" s="7">
        <f>ROUND(M8/(1-R8)*Z8,2)</f>
        <v>2712960.78</v>
      </c>
      <c r="AB8" s="9"/>
      <c r="AC8" s="7">
        <f>ROUND(N8/(1-T8)*AB8,2)</f>
        <v>0</v>
      </c>
      <c r="AD8" s="10"/>
      <c r="AE8" s="7">
        <f>ROUND(O8/(1-V8)*AD8,2)</f>
        <v>0</v>
      </c>
      <c r="AF8" s="11">
        <f>IF(H8=0,0,L8/H8)</f>
        <v>0.50999999992966938</v>
      </c>
      <c r="AG8" s="11">
        <f>IF(I8=0,0,M8/I8)</f>
        <v>0.50999999987098965</v>
      </c>
      <c r="AH8" s="11">
        <f>IF(J8=0,0,N8/J8)</f>
        <v>0</v>
      </c>
      <c r="AI8" s="11">
        <f>IF(K8=0,0,O8/K8)</f>
        <v>0</v>
      </c>
      <c r="AJ8" s="11">
        <f>IF(H8=0,0,Y8/H8)</f>
        <v>9.9999999950932117E-2</v>
      </c>
      <c r="AK8" s="11">
        <f>IF(I8=0,0,AA8/I8)</f>
        <v>9.99999998156995E-2</v>
      </c>
      <c r="AL8" s="11">
        <f>IF(J8=0,0,AC8/J8)</f>
        <v>0</v>
      </c>
      <c r="AM8" s="11">
        <f>IF(K8=0,0,AE8/K8)</f>
        <v>0</v>
      </c>
    </row>
    <row r="9" spans="1:39" ht="75" hidden="1" x14ac:dyDescent="0.25">
      <c r="A9" s="4">
        <v>2</v>
      </c>
      <c r="B9" s="5" t="s">
        <v>20</v>
      </c>
      <c r="C9" s="5" t="s">
        <v>21</v>
      </c>
      <c r="D9" s="4">
        <v>455</v>
      </c>
      <c r="E9" s="4">
        <v>2022</v>
      </c>
      <c r="F9" s="4">
        <v>2023</v>
      </c>
      <c r="G9" s="6">
        <f t="shared" ref="G9:G20" si="0">H9+I9+J9+K9</f>
        <v>113161372.56</v>
      </c>
      <c r="H9" s="7">
        <f t="shared" ref="H9:H20" si="1">L9+Q9+Y9</f>
        <v>78975294.120000005</v>
      </c>
      <c r="I9" s="7">
        <f t="shared" ref="I9:I20" si="2">M9+S9+AA9</f>
        <v>34186078.439999998</v>
      </c>
      <c r="J9" s="7">
        <f t="shared" ref="J9:J13" si="3">N9+U9+AC9</f>
        <v>0</v>
      </c>
      <c r="K9" s="7">
        <f t="shared" ref="K9:K13" si="4">O9+W9+AE9</f>
        <v>0</v>
      </c>
      <c r="L9" s="7">
        <v>40277400</v>
      </c>
      <c r="M9" s="7">
        <v>17434900</v>
      </c>
      <c r="N9" s="7"/>
      <c r="O9" s="7"/>
      <c r="P9" s="8">
        <v>0.49</v>
      </c>
      <c r="Q9" s="7">
        <f t="shared" ref="Q9:Q20" si="5">ROUND(L9/(1-P9)*P9-Y9,2)</f>
        <v>30800364.710000001</v>
      </c>
      <c r="R9" s="8">
        <v>0.49</v>
      </c>
      <c r="S9" s="7">
        <f>ROUND(M9/(1-R9)*R9-AA9,2)+0.01</f>
        <v>13332570.59</v>
      </c>
      <c r="T9" s="7"/>
      <c r="U9" s="7">
        <f t="shared" ref="U9:U13" si="6">ROUND(N9/(1-T9)*T9-AC9,2)</f>
        <v>0</v>
      </c>
      <c r="V9" s="7"/>
      <c r="W9" s="7">
        <f t="shared" ref="W9:W13" si="7">ROUND(O9/(1-V9)*V9-AE9,2)</f>
        <v>0</v>
      </c>
      <c r="X9" s="8">
        <v>9.9999999974675666E-2</v>
      </c>
      <c r="Y9" s="7">
        <f t="shared" ref="Y9:Y20" si="8">ROUND(L9/(1-P9)*X9,2)</f>
        <v>7897529.4100000001</v>
      </c>
      <c r="Z9" s="8">
        <v>9.9999999974675666E-2</v>
      </c>
      <c r="AA9" s="7">
        <f>ROUND(M9/(1-R9)*Z9,2)+0.01</f>
        <v>3418607.8499999996</v>
      </c>
      <c r="AB9" s="9"/>
      <c r="AC9" s="7">
        <f t="shared" ref="AC9:AC14" si="9">ROUND(N9/(1-T9)*AB9,2)</f>
        <v>0</v>
      </c>
      <c r="AD9" s="10"/>
      <c r="AE9" s="7">
        <f t="shared" ref="AE9:AE13" si="10">ROUND(O9/(1-V9)*AD9,2)</f>
        <v>0</v>
      </c>
      <c r="AF9" s="11">
        <f t="shared" ref="AF9:AI21" si="11">IF(H9=0,0,L9/H9)</f>
        <v>0.50999999998480539</v>
      </c>
      <c r="AG9" s="11">
        <f t="shared" si="11"/>
        <v>0.50999999987129263</v>
      </c>
      <c r="AH9" s="11">
        <f t="shared" si="11"/>
        <v>0</v>
      </c>
      <c r="AI9" s="11">
        <f t="shared" si="11"/>
        <v>0</v>
      </c>
      <c r="AJ9" s="11">
        <f t="shared" ref="AJ9:AJ21" si="12">IF(H9=0,0,Y9/H9)</f>
        <v>9.9999999974675624E-2</v>
      </c>
      <c r="AK9" s="11">
        <f t="shared" ref="AK9:AK21" si="13">IF(I9=0,0,AA9/I9)</f>
        <v>0.10000000017551004</v>
      </c>
      <c r="AL9" s="11">
        <f t="shared" ref="AL9:AL21" si="14">IF(J9=0,0,AC9/J9)</f>
        <v>0</v>
      </c>
      <c r="AM9" s="11">
        <f t="shared" ref="AM9:AM21" si="15">IF(K9=0,0,AE9/K9)</f>
        <v>0</v>
      </c>
    </row>
    <row r="10" spans="1:39" ht="90" hidden="1" x14ac:dyDescent="0.25">
      <c r="A10" s="4">
        <v>3</v>
      </c>
      <c r="B10" s="5" t="s">
        <v>22</v>
      </c>
      <c r="C10" s="5" t="s">
        <v>23</v>
      </c>
      <c r="D10" s="4">
        <v>650</v>
      </c>
      <c r="E10" s="4">
        <v>2022</v>
      </c>
      <c r="F10" s="4">
        <v>2023</v>
      </c>
      <c r="G10" s="6">
        <f t="shared" si="0"/>
        <v>134816666.68000001</v>
      </c>
      <c r="H10" s="7">
        <f t="shared" si="1"/>
        <v>94491764.709999993</v>
      </c>
      <c r="I10" s="7">
        <f t="shared" si="2"/>
        <v>40324901.969999999</v>
      </c>
      <c r="J10" s="7">
        <f t="shared" si="3"/>
        <v>0</v>
      </c>
      <c r="K10" s="7">
        <f t="shared" si="4"/>
        <v>0</v>
      </c>
      <c r="L10" s="7">
        <v>48190800</v>
      </c>
      <c r="M10" s="7">
        <v>20565700</v>
      </c>
      <c r="N10" s="7"/>
      <c r="O10" s="7"/>
      <c r="P10" s="8">
        <v>0.49</v>
      </c>
      <c r="Q10" s="7">
        <f t="shared" si="5"/>
        <v>34017035.299999997</v>
      </c>
      <c r="R10" s="8">
        <v>0.49</v>
      </c>
      <c r="S10" s="7">
        <f>ROUND(M10/(1-R10)*R10-AA10,2)+0.01</f>
        <v>15323462.75</v>
      </c>
      <c r="T10" s="7"/>
      <c r="U10" s="7">
        <f t="shared" si="6"/>
        <v>0</v>
      </c>
      <c r="V10" s="7"/>
      <c r="W10" s="7">
        <f t="shared" si="7"/>
        <v>0</v>
      </c>
      <c r="X10" s="8">
        <v>0.12999999997565923</v>
      </c>
      <c r="Y10" s="7">
        <f t="shared" si="8"/>
        <v>12283929.41</v>
      </c>
      <c r="Z10" s="8">
        <v>0.11</v>
      </c>
      <c r="AA10" s="7">
        <f t="shared" ref="AA10:AA20" si="16">ROUND(M10/(1-R10)*Z10,2)</f>
        <v>4435739.22</v>
      </c>
      <c r="AB10" s="9"/>
      <c r="AC10" s="7">
        <f t="shared" si="9"/>
        <v>0</v>
      </c>
      <c r="AD10" s="10"/>
      <c r="AE10" s="7">
        <f t="shared" si="10"/>
        <v>0</v>
      </c>
      <c r="AF10" s="11">
        <f t="shared" si="11"/>
        <v>0.5099999999777759</v>
      </c>
      <c r="AG10" s="11">
        <f t="shared" si="11"/>
        <v>0.50999999988344669</v>
      </c>
      <c r="AH10" s="11">
        <f t="shared" si="11"/>
        <v>0</v>
      </c>
      <c r="AI10" s="11">
        <f t="shared" si="11"/>
        <v>0</v>
      </c>
      <c r="AJ10" s="11">
        <f t="shared" si="12"/>
        <v>0.12999999997565925</v>
      </c>
      <c r="AK10" s="11">
        <f t="shared" si="13"/>
        <v>0.11000000008183529</v>
      </c>
      <c r="AL10" s="11">
        <f t="shared" si="14"/>
        <v>0</v>
      </c>
      <c r="AM10" s="11">
        <f t="shared" si="15"/>
        <v>0</v>
      </c>
    </row>
    <row r="11" spans="1:39" ht="90" hidden="1" x14ac:dyDescent="0.25">
      <c r="A11" s="4">
        <v>4</v>
      </c>
      <c r="B11" s="5" t="s">
        <v>24</v>
      </c>
      <c r="C11" s="5" t="s">
        <v>25</v>
      </c>
      <c r="D11" s="4">
        <v>670</v>
      </c>
      <c r="E11" s="4">
        <v>2022</v>
      </c>
      <c r="F11" s="4">
        <v>2023</v>
      </c>
      <c r="G11" s="6">
        <f t="shared" si="0"/>
        <v>120021372.56</v>
      </c>
      <c r="H11" s="7">
        <f t="shared" si="1"/>
        <v>83890588.24000001</v>
      </c>
      <c r="I11" s="7">
        <f t="shared" si="2"/>
        <v>36130784.32</v>
      </c>
      <c r="J11" s="7">
        <f t="shared" si="3"/>
        <v>0</v>
      </c>
      <c r="K11" s="7">
        <f t="shared" si="4"/>
        <v>0</v>
      </c>
      <c r="L11" s="7">
        <v>42784200</v>
      </c>
      <c r="M11" s="7">
        <v>18426700</v>
      </c>
      <c r="N11" s="7"/>
      <c r="O11" s="7"/>
      <c r="P11" s="8">
        <v>0.49</v>
      </c>
      <c r="Q11" s="7">
        <f t="shared" si="5"/>
        <v>31878423.530000001</v>
      </c>
      <c r="R11" s="8">
        <v>0.49</v>
      </c>
      <c r="S11" s="7">
        <f>ROUND(M11/(1-R11)*R11-AA11,2)+0.01</f>
        <v>13729698.039999999</v>
      </c>
      <c r="T11" s="7"/>
      <c r="U11" s="7">
        <f t="shared" si="6"/>
        <v>0</v>
      </c>
      <c r="V11" s="7"/>
      <c r="W11" s="7">
        <f t="shared" si="7"/>
        <v>0</v>
      </c>
      <c r="X11" s="8">
        <v>0.11000000004291297</v>
      </c>
      <c r="Y11" s="7">
        <f t="shared" si="8"/>
        <v>9227964.7100000009</v>
      </c>
      <c r="Z11" s="8">
        <v>0.11000000004291297</v>
      </c>
      <c r="AA11" s="7">
        <f t="shared" si="16"/>
        <v>3974386.28</v>
      </c>
      <c r="AB11" s="9"/>
      <c r="AC11" s="7">
        <f t="shared" si="9"/>
        <v>0</v>
      </c>
      <c r="AD11" s="10"/>
      <c r="AE11" s="7">
        <f t="shared" si="10"/>
        <v>0</v>
      </c>
      <c r="AF11" s="11">
        <f t="shared" si="11"/>
        <v>0.50999999997139123</v>
      </c>
      <c r="AG11" s="11">
        <f t="shared" si="11"/>
        <v>0.50999999991143286</v>
      </c>
      <c r="AH11" s="11">
        <f t="shared" si="11"/>
        <v>0</v>
      </c>
      <c r="AI11" s="11">
        <f t="shared" si="11"/>
        <v>0</v>
      </c>
      <c r="AJ11" s="11">
        <f t="shared" si="12"/>
        <v>0.11000000004291303</v>
      </c>
      <c r="AK11" s="11">
        <f t="shared" si="13"/>
        <v>0.11000000013285069</v>
      </c>
      <c r="AL11" s="11">
        <f t="shared" si="14"/>
        <v>0</v>
      </c>
      <c r="AM11" s="11">
        <f t="shared" si="15"/>
        <v>0</v>
      </c>
    </row>
    <row r="12" spans="1:39" ht="60" hidden="1" x14ac:dyDescent="0.25">
      <c r="A12" s="4">
        <v>5</v>
      </c>
      <c r="B12" s="5" t="s">
        <v>26</v>
      </c>
      <c r="C12" s="5" t="s">
        <v>27</v>
      </c>
      <c r="D12" s="4">
        <v>120</v>
      </c>
      <c r="E12" s="4">
        <v>2022</v>
      </c>
      <c r="F12" s="4">
        <v>2022</v>
      </c>
      <c r="G12" s="6">
        <f t="shared" si="0"/>
        <v>101105098.04000001</v>
      </c>
      <c r="H12" s="7">
        <f t="shared" si="1"/>
        <v>101105098.04000001</v>
      </c>
      <c r="I12" s="7">
        <f t="shared" si="2"/>
        <v>0</v>
      </c>
      <c r="J12" s="7">
        <f t="shared" si="3"/>
        <v>0</v>
      </c>
      <c r="K12" s="7">
        <f t="shared" si="4"/>
        <v>0</v>
      </c>
      <c r="L12" s="7">
        <v>51563600</v>
      </c>
      <c r="M12" s="12">
        <v>0</v>
      </c>
      <c r="N12" s="12"/>
      <c r="O12" s="12"/>
      <c r="P12" s="8">
        <v>0.49</v>
      </c>
      <c r="Q12" s="7">
        <f t="shared" si="5"/>
        <v>39430988.240000002</v>
      </c>
      <c r="R12" s="8">
        <v>0.49</v>
      </c>
      <c r="S12" s="7">
        <f t="shared" ref="S12:S20" si="17">ROUND(M12/(1-R12)*R12-AA12,2)</f>
        <v>0</v>
      </c>
      <c r="T12" s="13"/>
      <c r="U12" s="7">
        <f t="shared" si="6"/>
        <v>0</v>
      </c>
      <c r="V12" s="13"/>
      <c r="W12" s="7">
        <f t="shared" si="7"/>
        <v>0</v>
      </c>
      <c r="X12" s="8">
        <v>9.9999999960437236E-2</v>
      </c>
      <c r="Y12" s="7">
        <f t="shared" si="8"/>
        <v>10110509.800000001</v>
      </c>
      <c r="Z12" s="8">
        <v>9.9999999960437236E-2</v>
      </c>
      <c r="AA12" s="7">
        <f t="shared" si="16"/>
        <v>0</v>
      </c>
      <c r="AB12" s="14"/>
      <c r="AC12" s="7">
        <f t="shared" si="9"/>
        <v>0</v>
      </c>
      <c r="AD12" s="10"/>
      <c r="AE12" s="7">
        <f t="shared" si="10"/>
        <v>0</v>
      </c>
      <c r="AF12" s="11">
        <f t="shared" si="11"/>
        <v>0.50999999999604373</v>
      </c>
      <c r="AG12" s="11">
        <f t="shared" si="11"/>
        <v>0</v>
      </c>
      <c r="AH12" s="11">
        <f t="shared" si="11"/>
        <v>0</v>
      </c>
      <c r="AI12" s="11">
        <f t="shared" si="11"/>
        <v>0</v>
      </c>
      <c r="AJ12" s="11">
        <f t="shared" si="12"/>
        <v>9.9999999960437208E-2</v>
      </c>
      <c r="AK12" s="11">
        <f t="shared" si="13"/>
        <v>0</v>
      </c>
      <c r="AL12" s="11">
        <f t="shared" si="14"/>
        <v>0</v>
      </c>
      <c r="AM12" s="11">
        <f t="shared" si="15"/>
        <v>0</v>
      </c>
    </row>
    <row r="13" spans="1:39" ht="75" hidden="1" x14ac:dyDescent="0.25">
      <c r="A13" s="4">
        <v>6</v>
      </c>
      <c r="B13" s="5" t="s">
        <v>28</v>
      </c>
      <c r="C13" s="5" t="s">
        <v>29</v>
      </c>
      <c r="D13" s="4">
        <v>168</v>
      </c>
      <c r="E13" s="4">
        <v>2023</v>
      </c>
      <c r="F13" s="4">
        <v>2023</v>
      </c>
      <c r="G13" s="6">
        <f t="shared" si="0"/>
        <v>96054313.730000004</v>
      </c>
      <c r="H13" s="7">
        <f t="shared" si="1"/>
        <v>0</v>
      </c>
      <c r="I13" s="7">
        <f t="shared" si="2"/>
        <v>96054313.730000004</v>
      </c>
      <c r="J13" s="7">
        <f t="shared" si="3"/>
        <v>0</v>
      </c>
      <c r="K13" s="7">
        <f t="shared" si="4"/>
        <v>0</v>
      </c>
      <c r="L13" s="7">
        <v>0</v>
      </c>
      <c r="M13" s="7">
        <v>48987700</v>
      </c>
      <c r="N13" s="7"/>
      <c r="O13" s="7"/>
      <c r="P13" s="8">
        <v>0.49</v>
      </c>
      <c r="Q13" s="7">
        <f t="shared" si="5"/>
        <v>0</v>
      </c>
      <c r="R13" s="8">
        <v>0.49</v>
      </c>
      <c r="S13" s="7">
        <f t="shared" si="17"/>
        <v>37461182.359999999</v>
      </c>
      <c r="T13" s="7"/>
      <c r="U13" s="7">
        <f t="shared" si="6"/>
        <v>0</v>
      </c>
      <c r="V13" s="7"/>
      <c r="W13" s="7">
        <f t="shared" si="7"/>
        <v>0</v>
      </c>
      <c r="X13" s="8"/>
      <c r="Y13" s="7">
        <f t="shared" si="8"/>
        <v>0</v>
      </c>
      <c r="Z13" s="8">
        <v>0.1</v>
      </c>
      <c r="AA13" s="7">
        <f t="shared" si="16"/>
        <v>9605431.3699999992</v>
      </c>
      <c r="AB13" s="9"/>
      <c r="AC13" s="7">
        <f t="shared" si="9"/>
        <v>0</v>
      </c>
      <c r="AD13" s="10"/>
      <c r="AE13" s="7">
        <f t="shared" si="10"/>
        <v>0</v>
      </c>
      <c r="AF13" s="11">
        <f t="shared" si="11"/>
        <v>0</v>
      </c>
      <c r="AG13" s="11">
        <f t="shared" si="11"/>
        <v>0.50999999997605516</v>
      </c>
      <c r="AH13" s="11">
        <f t="shared" si="11"/>
        <v>0</v>
      </c>
      <c r="AI13" s="11">
        <f t="shared" si="11"/>
        <v>0</v>
      </c>
      <c r="AJ13" s="11">
        <f t="shared" si="12"/>
        <v>0</v>
      </c>
      <c r="AK13" s="11">
        <f t="shared" si="13"/>
        <v>9.9999999968767656E-2</v>
      </c>
      <c r="AL13" s="11">
        <f t="shared" si="14"/>
        <v>0</v>
      </c>
      <c r="AM13" s="11">
        <f t="shared" si="15"/>
        <v>0</v>
      </c>
    </row>
    <row r="14" spans="1:39" ht="90" x14ac:dyDescent="0.25">
      <c r="A14" s="15"/>
      <c r="B14" s="16" t="s">
        <v>30</v>
      </c>
      <c r="C14" s="16" t="s">
        <v>31</v>
      </c>
      <c r="D14" s="15">
        <v>420</v>
      </c>
      <c r="E14" s="15">
        <v>2024</v>
      </c>
      <c r="F14" s="15">
        <v>2025</v>
      </c>
      <c r="G14" s="17">
        <f t="shared" si="0"/>
        <v>142346938.78</v>
      </c>
      <c r="H14" s="18">
        <f t="shared" si="1"/>
        <v>0</v>
      </c>
      <c r="I14" s="18">
        <f t="shared" si="2"/>
        <v>0</v>
      </c>
      <c r="J14" s="18">
        <v>71173469.390000001</v>
      </c>
      <c r="K14" s="18">
        <v>71173469.390000001</v>
      </c>
      <c r="L14" s="18"/>
      <c r="M14" s="18"/>
      <c r="N14" s="18">
        <v>34875000</v>
      </c>
      <c r="O14" s="18">
        <v>34875000</v>
      </c>
      <c r="P14" s="19"/>
      <c r="Q14" s="18">
        <f t="shared" si="5"/>
        <v>0</v>
      </c>
      <c r="R14" s="19"/>
      <c r="S14" s="18">
        <f t="shared" si="17"/>
        <v>0</v>
      </c>
      <c r="T14" s="19">
        <v>0.51</v>
      </c>
      <c r="U14" s="18">
        <f>+J14-N14</f>
        <v>36298469.390000001</v>
      </c>
      <c r="V14" s="19">
        <v>0.51</v>
      </c>
      <c r="W14" s="18">
        <f>+K14-O14</f>
        <v>36298469.390000001</v>
      </c>
      <c r="X14" s="19"/>
      <c r="Y14" s="18">
        <f t="shared" si="8"/>
        <v>0</v>
      </c>
      <c r="Z14" s="19"/>
      <c r="AA14" s="18">
        <f t="shared" si="16"/>
        <v>0</v>
      </c>
      <c r="AB14" s="8">
        <v>0.1</v>
      </c>
      <c r="AC14" s="7">
        <f t="shared" si="9"/>
        <v>7117346.9400000004</v>
      </c>
      <c r="AD14" s="22">
        <v>0.11</v>
      </c>
      <c r="AE14" s="18">
        <f>ROUND(O14/(1-V14)*AD14,2)+0.01</f>
        <v>7829081.6399999997</v>
      </c>
      <c r="AF14" s="11">
        <f t="shared" si="11"/>
        <v>0</v>
      </c>
      <c r="AG14" s="11">
        <f t="shared" si="11"/>
        <v>0</v>
      </c>
      <c r="AH14" s="11">
        <f t="shared" si="11"/>
        <v>0.4899999999845448</v>
      </c>
      <c r="AI14" s="11">
        <f t="shared" si="11"/>
        <v>0.4899999999845448</v>
      </c>
      <c r="AJ14" s="11">
        <f t="shared" si="12"/>
        <v>0</v>
      </c>
      <c r="AK14" s="11">
        <f t="shared" si="13"/>
        <v>0</v>
      </c>
      <c r="AL14" s="11">
        <f t="shared" si="14"/>
        <v>0.10000000001405018</v>
      </c>
      <c r="AM14" s="11">
        <f t="shared" si="15"/>
        <v>0.11000000009975627</v>
      </c>
    </row>
    <row r="15" spans="1:39" ht="60" x14ac:dyDescent="0.25">
      <c r="A15" s="15"/>
      <c r="B15" s="16" t="s">
        <v>32</v>
      </c>
      <c r="C15" s="16" t="s">
        <v>33</v>
      </c>
      <c r="D15" s="15">
        <v>1176</v>
      </c>
      <c r="E15" s="15">
        <v>2024</v>
      </c>
      <c r="F15" s="15">
        <v>2025</v>
      </c>
      <c r="G15" s="17">
        <f t="shared" si="0"/>
        <v>142346938.78</v>
      </c>
      <c r="H15" s="18">
        <f t="shared" si="1"/>
        <v>0</v>
      </c>
      <c r="I15" s="18">
        <f t="shared" si="2"/>
        <v>0</v>
      </c>
      <c r="J15" s="18">
        <v>71173469.390000001</v>
      </c>
      <c r="K15" s="18">
        <v>71173469.390000001</v>
      </c>
      <c r="L15" s="18"/>
      <c r="M15" s="18"/>
      <c r="N15" s="18">
        <v>34875000</v>
      </c>
      <c r="O15" s="18">
        <v>34875000</v>
      </c>
      <c r="P15" s="19"/>
      <c r="Q15" s="18">
        <f t="shared" si="5"/>
        <v>0</v>
      </c>
      <c r="R15" s="19"/>
      <c r="S15" s="18">
        <f t="shared" si="17"/>
        <v>0</v>
      </c>
      <c r="T15" s="19">
        <v>0.51</v>
      </c>
      <c r="U15" s="18">
        <f t="shared" ref="U15:U20" si="18">+J15-N15</f>
        <v>36298469.390000001</v>
      </c>
      <c r="V15" s="19">
        <v>0.51</v>
      </c>
      <c r="W15" s="18">
        <f t="shared" ref="W15:W20" si="19">+K15-O15</f>
        <v>36298469.390000001</v>
      </c>
      <c r="X15" s="19"/>
      <c r="Y15" s="18">
        <f t="shared" si="8"/>
        <v>0</v>
      </c>
      <c r="Z15" s="19"/>
      <c r="AA15" s="18">
        <f t="shared" si="16"/>
        <v>0</v>
      </c>
      <c r="AB15" s="8">
        <v>0.11</v>
      </c>
      <c r="AC15" s="7">
        <f>ROUND(N15/(1-T15)*AB15,2)+0.01</f>
        <v>7829081.6399999997</v>
      </c>
      <c r="AD15" s="22">
        <v>0.12</v>
      </c>
      <c r="AE15" s="18">
        <f t="shared" ref="AE15:AE17" si="20">ROUND(O15/(1-V15)*AD15,2)</f>
        <v>8540816.3300000001</v>
      </c>
      <c r="AF15" s="11">
        <f t="shared" si="11"/>
        <v>0</v>
      </c>
      <c r="AG15" s="11">
        <f t="shared" si="11"/>
        <v>0</v>
      </c>
      <c r="AH15" s="11">
        <f t="shared" si="11"/>
        <v>0.4899999999845448</v>
      </c>
      <c r="AI15" s="11">
        <f t="shared" si="11"/>
        <v>0.4899999999845448</v>
      </c>
      <c r="AJ15" s="11">
        <f t="shared" si="12"/>
        <v>0</v>
      </c>
      <c r="AK15" s="11">
        <f t="shared" si="13"/>
        <v>0</v>
      </c>
      <c r="AL15" s="11">
        <f t="shared" si="14"/>
        <v>0.11000000009975627</v>
      </c>
      <c r="AM15" s="11">
        <f t="shared" si="15"/>
        <v>0.12000000004496057</v>
      </c>
    </row>
    <row r="16" spans="1:39" ht="60" x14ac:dyDescent="0.25">
      <c r="A16" s="15"/>
      <c r="B16" s="16" t="s">
        <v>34</v>
      </c>
      <c r="C16" s="16" t="s">
        <v>35</v>
      </c>
      <c r="D16" s="15">
        <v>500</v>
      </c>
      <c r="E16" s="15">
        <v>2024</v>
      </c>
      <c r="F16" s="15">
        <v>2025</v>
      </c>
      <c r="G16" s="17">
        <f t="shared" si="0"/>
        <v>92498367.359999999</v>
      </c>
      <c r="H16" s="18">
        <f t="shared" si="1"/>
        <v>0</v>
      </c>
      <c r="I16" s="18">
        <f t="shared" si="2"/>
        <v>0</v>
      </c>
      <c r="J16" s="18">
        <v>46249183.68</v>
      </c>
      <c r="K16" s="18">
        <v>46249183.68</v>
      </c>
      <c r="L16" s="18"/>
      <c r="M16" s="18"/>
      <c r="N16" s="18">
        <v>22662100</v>
      </c>
      <c r="O16" s="18">
        <v>22662100</v>
      </c>
      <c r="P16" s="19"/>
      <c r="Q16" s="18">
        <f t="shared" si="5"/>
        <v>0</v>
      </c>
      <c r="R16" s="19"/>
      <c r="S16" s="18">
        <f t="shared" si="17"/>
        <v>0</v>
      </c>
      <c r="T16" s="19">
        <v>0.51</v>
      </c>
      <c r="U16" s="18">
        <f t="shared" si="18"/>
        <v>23587083.68</v>
      </c>
      <c r="V16" s="19">
        <v>0.51</v>
      </c>
      <c r="W16" s="18">
        <f t="shared" si="19"/>
        <v>23587083.68</v>
      </c>
      <c r="X16" s="19"/>
      <c r="Y16" s="18">
        <f t="shared" si="8"/>
        <v>0</v>
      </c>
      <c r="Z16" s="19"/>
      <c r="AA16" s="18">
        <f t="shared" si="16"/>
        <v>0</v>
      </c>
      <c r="AB16" s="8">
        <v>0.1</v>
      </c>
      <c r="AC16" s="7">
        <f t="shared" ref="AC16:AC18" si="21">ROUND(N16/(1-T16)*AB16,2)</f>
        <v>4624918.37</v>
      </c>
      <c r="AD16" s="22">
        <v>0.11</v>
      </c>
      <c r="AE16" s="18">
        <f>ROUND(O16/(1-V16)*AD16,2)+0.01</f>
        <v>5087410.21</v>
      </c>
      <c r="AF16" s="11">
        <f t="shared" si="11"/>
        <v>0</v>
      </c>
      <c r="AG16" s="11">
        <f t="shared" si="11"/>
        <v>0</v>
      </c>
      <c r="AH16" s="11">
        <f t="shared" si="11"/>
        <v>0.48999999993080962</v>
      </c>
      <c r="AI16" s="11">
        <f t="shared" si="11"/>
        <v>0.48999999993080962</v>
      </c>
      <c r="AJ16" s="11">
        <f t="shared" si="12"/>
        <v>0</v>
      </c>
      <c r="AK16" s="11">
        <f t="shared" si="13"/>
        <v>0</v>
      </c>
      <c r="AL16" s="11">
        <f t="shared" si="14"/>
        <v>0.10000000004324401</v>
      </c>
      <c r="AM16" s="11">
        <f t="shared" si="15"/>
        <v>0.11000000011243442</v>
      </c>
    </row>
    <row r="17" spans="1:39" ht="45" x14ac:dyDescent="0.25">
      <c r="A17" s="15"/>
      <c r="B17" s="16" t="s">
        <v>36</v>
      </c>
      <c r="C17" s="16" t="s">
        <v>37</v>
      </c>
      <c r="D17" s="15">
        <v>520</v>
      </c>
      <c r="E17" s="15">
        <v>2024</v>
      </c>
      <c r="F17" s="15">
        <v>2025</v>
      </c>
      <c r="G17" s="17">
        <f t="shared" si="0"/>
        <v>97776734.699999988</v>
      </c>
      <c r="H17" s="18">
        <f t="shared" si="1"/>
        <v>0</v>
      </c>
      <c r="I17" s="18">
        <f t="shared" si="2"/>
        <v>0</v>
      </c>
      <c r="J17" s="18">
        <v>48888367.350000001</v>
      </c>
      <c r="K17" s="18">
        <v>48888367.349999994</v>
      </c>
      <c r="L17" s="18"/>
      <c r="M17" s="18"/>
      <c r="N17" s="18">
        <v>23955300</v>
      </c>
      <c r="O17" s="18">
        <v>23955300</v>
      </c>
      <c r="P17" s="19"/>
      <c r="Q17" s="18">
        <f t="shared" si="5"/>
        <v>0</v>
      </c>
      <c r="R17" s="19"/>
      <c r="S17" s="18">
        <f t="shared" si="17"/>
        <v>0</v>
      </c>
      <c r="T17" s="19">
        <v>0.51</v>
      </c>
      <c r="U17" s="18">
        <f t="shared" si="18"/>
        <v>24933067.350000001</v>
      </c>
      <c r="V17" s="19">
        <v>0.51</v>
      </c>
      <c r="W17" s="18">
        <f t="shared" si="19"/>
        <v>24933067.349999994</v>
      </c>
      <c r="X17" s="19"/>
      <c r="Y17" s="18">
        <f t="shared" si="8"/>
        <v>0</v>
      </c>
      <c r="Z17" s="19"/>
      <c r="AA17" s="18">
        <f t="shared" si="16"/>
        <v>0</v>
      </c>
      <c r="AB17" s="8">
        <v>0.1</v>
      </c>
      <c r="AC17" s="7">
        <f>ROUND(N17/(1-T17)*AB17,2)+0.01</f>
        <v>4888836.74</v>
      </c>
      <c r="AD17" s="22">
        <v>0.11</v>
      </c>
      <c r="AE17" s="18">
        <f t="shared" si="20"/>
        <v>5377720.4100000001</v>
      </c>
      <c r="AF17" s="11">
        <f t="shared" si="11"/>
        <v>0</v>
      </c>
      <c r="AG17" s="11">
        <f t="shared" si="11"/>
        <v>0</v>
      </c>
      <c r="AH17" s="11">
        <f t="shared" si="11"/>
        <v>0.48999999996931781</v>
      </c>
      <c r="AI17" s="11">
        <f t="shared" si="11"/>
        <v>0.48999999996931792</v>
      </c>
      <c r="AJ17" s="11">
        <f t="shared" si="12"/>
        <v>0</v>
      </c>
      <c r="AK17" s="11">
        <f t="shared" si="13"/>
        <v>0</v>
      </c>
      <c r="AL17" s="11">
        <f t="shared" si="14"/>
        <v>0.10000000010227382</v>
      </c>
      <c r="AM17" s="11">
        <f t="shared" si="15"/>
        <v>0.11000000003068217</v>
      </c>
    </row>
    <row r="18" spans="1:39" ht="75" x14ac:dyDescent="0.25">
      <c r="A18" s="15"/>
      <c r="B18" s="16" t="s">
        <v>38</v>
      </c>
      <c r="C18" s="16" t="s">
        <v>39</v>
      </c>
      <c r="D18" s="15">
        <v>1413</v>
      </c>
      <c r="E18" s="15">
        <v>2024</v>
      </c>
      <c r="F18" s="15">
        <v>2025</v>
      </c>
      <c r="G18" s="17">
        <f t="shared" si="0"/>
        <v>142346938.78</v>
      </c>
      <c r="H18" s="18">
        <f t="shared" si="1"/>
        <v>0</v>
      </c>
      <c r="I18" s="18">
        <f t="shared" si="2"/>
        <v>0</v>
      </c>
      <c r="J18" s="18">
        <v>71173469.390000001</v>
      </c>
      <c r="K18" s="18">
        <v>71173469.390000001</v>
      </c>
      <c r="L18" s="18"/>
      <c r="M18" s="18"/>
      <c r="N18" s="18">
        <v>34875000</v>
      </c>
      <c r="O18" s="18">
        <v>34875000</v>
      </c>
      <c r="P18" s="19"/>
      <c r="Q18" s="18">
        <f t="shared" si="5"/>
        <v>0</v>
      </c>
      <c r="R18" s="19"/>
      <c r="S18" s="18">
        <f t="shared" si="17"/>
        <v>0</v>
      </c>
      <c r="T18" s="19">
        <v>0.51</v>
      </c>
      <c r="U18" s="18">
        <f t="shared" si="18"/>
        <v>36298469.390000001</v>
      </c>
      <c r="V18" s="19">
        <v>0.51</v>
      </c>
      <c r="W18" s="18">
        <f t="shared" si="19"/>
        <v>36298469.390000001</v>
      </c>
      <c r="X18" s="19"/>
      <c r="Y18" s="18">
        <f t="shared" si="8"/>
        <v>0</v>
      </c>
      <c r="Z18" s="19"/>
      <c r="AA18" s="18">
        <f t="shared" si="16"/>
        <v>0</v>
      </c>
      <c r="AB18" s="8">
        <v>0.1</v>
      </c>
      <c r="AC18" s="7">
        <f t="shared" si="21"/>
        <v>7117346.9400000004</v>
      </c>
      <c r="AD18" s="22">
        <v>0.11</v>
      </c>
      <c r="AE18" s="18">
        <f>ROUND(O18/(1-V18)*AD18,2)+0.01</f>
        <v>7829081.6399999997</v>
      </c>
      <c r="AF18" s="11">
        <f t="shared" si="11"/>
        <v>0</v>
      </c>
      <c r="AG18" s="11">
        <f t="shared" si="11"/>
        <v>0</v>
      </c>
      <c r="AH18" s="11">
        <f t="shared" si="11"/>
        <v>0.4899999999845448</v>
      </c>
      <c r="AI18" s="11">
        <f t="shared" si="11"/>
        <v>0.4899999999845448</v>
      </c>
      <c r="AJ18" s="11">
        <f t="shared" si="12"/>
        <v>0</v>
      </c>
      <c r="AK18" s="11">
        <f t="shared" si="13"/>
        <v>0</v>
      </c>
      <c r="AL18" s="11">
        <f t="shared" si="14"/>
        <v>0.10000000001405018</v>
      </c>
      <c r="AM18" s="11">
        <f t="shared" si="15"/>
        <v>0.11000000009975627</v>
      </c>
    </row>
    <row r="19" spans="1:39" ht="45" x14ac:dyDescent="0.25">
      <c r="A19" s="15"/>
      <c r="B19" s="16" t="s">
        <v>40</v>
      </c>
      <c r="C19" s="16" t="s">
        <v>41</v>
      </c>
      <c r="D19" s="15">
        <v>247</v>
      </c>
      <c r="E19" s="15">
        <v>2024</v>
      </c>
      <c r="F19" s="15">
        <v>2025</v>
      </c>
      <c r="G19" s="17">
        <f t="shared" si="0"/>
        <v>79714693.879999995</v>
      </c>
      <c r="H19" s="18">
        <f t="shared" si="1"/>
        <v>0</v>
      </c>
      <c r="I19" s="18">
        <f t="shared" si="2"/>
        <v>0</v>
      </c>
      <c r="J19" s="18">
        <v>39857346.939999998</v>
      </c>
      <c r="K19" s="18">
        <v>39857346.939999998</v>
      </c>
      <c r="L19" s="18"/>
      <c r="M19" s="18"/>
      <c r="N19" s="18">
        <v>19530100</v>
      </c>
      <c r="O19" s="18">
        <v>19530100</v>
      </c>
      <c r="P19" s="19"/>
      <c r="Q19" s="18">
        <f t="shared" si="5"/>
        <v>0</v>
      </c>
      <c r="R19" s="19"/>
      <c r="S19" s="18">
        <f t="shared" si="17"/>
        <v>0</v>
      </c>
      <c r="T19" s="19">
        <v>0.51</v>
      </c>
      <c r="U19" s="18">
        <f t="shared" si="18"/>
        <v>20327246.939999998</v>
      </c>
      <c r="V19" s="19">
        <v>0.51</v>
      </c>
      <c r="W19" s="18">
        <f t="shared" si="19"/>
        <v>20327246.939999998</v>
      </c>
      <c r="X19" s="19"/>
      <c r="Y19" s="18">
        <f t="shared" si="8"/>
        <v>0</v>
      </c>
      <c r="Z19" s="19"/>
      <c r="AA19" s="18">
        <f t="shared" si="16"/>
        <v>0</v>
      </c>
      <c r="AB19" s="8">
        <v>0.11</v>
      </c>
      <c r="AC19" s="7">
        <f>ROUND(N19/(1-T19)*AB19,2)+0.01</f>
        <v>4384308.17</v>
      </c>
      <c r="AD19" s="22">
        <v>0.11</v>
      </c>
      <c r="AE19" s="18">
        <f>ROUND(O19/(1-V19)*AD19,2)+0.01</f>
        <v>4384308.17</v>
      </c>
      <c r="AF19" s="11">
        <f t="shared" si="11"/>
        <v>0</v>
      </c>
      <c r="AG19" s="11">
        <f t="shared" si="11"/>
        <v>0</v>
      </c>
      <c r="AH19" s="11">
        <f t="shared" si="11"/>
        <v>0.48999999998494637</v>
      </c>
      <c r="AI19" s="11">
        <f t="shared" si="11"/>
        <v>0.48999999998494637</v>
      </c>
      <c r="AJ19" s="11">
        <f t="shared" si="12"/>
        <v>0</v>
      </c>
      <c r="AK19" s="11">
        <f t="shared" si="13"/>
        <v>0</v>
      </c>
      <c r="AL19" s="11">
        <f t="shared" si="14"/>
        <v>0.11000000016559056</v>
      </c>
      <c r="AM19" s="11">
        <f t="shared" si="15"/>
        <v>0.11000000016559056</v>
      </c>
    </row>
    <row r="20" spans="1:39" ht="75" x14ac:dyDescent="0.25">
      <c r="A20" s="15"/>
      <c r="B20" s="16" t="s">
        <v>42</v>
      </c>
      <c r="C20" s="16" t="s">
        <v>43</v>
      </c>
      <c r="D20" s="15">
        <v>480</v>
      </c>
      <c r="E20" s="15">
        <v>2024</v>
      </c>
      <c r="F20" s="15">
        <v>2025</v>
      </c>
      <c r="G20" s="17">
        <f t="shared" si="0"/>
        <v>132802448.98</v>
      </c>
      <c r="H20" s="18">
        <f t="shared" si="1"/>
        <v>0</v>
      </c>
      <c r="I20" s="18">
        <f t="shared" si="2"/>
        <v>0</v>
      </c>
      <c r="J20" s="18">
        <v>66401224.490000002</v>
      </c>
      <c r="K20" s="18">
        <v>66401224.490000002</v>
      </c>
      <c r="L20" s="18"/>
      <c r="M20" s="18"/>
      <c r="N20" s="18">
        <v>32536600</v>
      </c>
      <c r="O20" s="18">
        <v>32536600</v>
      </c>
      <c r="P20" s="19"/>
      <c r="Q20" s="18">
        <f t="shared" si="5"/>
        <v>0</v>
      </c>
      <c r="R20" s="19"/>
      <c r="S20" s="18">
        <f t="shared" si="17"/>
        <v>0</v>
      </c>
      <c r="T20" s="19">
        <v>0.51</v>
      </c>
      <c r="U20" s="18">
        <f t="shared" si="18"/>
        <v>33864624.490000002</v>
      </c>
      <c r="V20" s="19">
        <v>0.51</v>
      </c>
      <c r="W20" s="18">
        <f t="shared" si="19"/>
        <v>33864624.490000002</v>
      </c>
      <c r="X20" s="19"/>
      <c r="Y20" s="18">
        <f t="shared" si="8"/>
        <v>0</v>
      </c>
      <c r="Z20" s="19"/>
      <c r="AA20" s="18">
        <f t="shared" si="16"/>
        <v>0</v>
      </c>
      <c r="AB20" s="8">
        <v>0.1</v>
      </c>
      <c r="AC20" s="7">
        <f t="shared" ref="AC20" si="22">ROUND(N20/(1-T20)*AB20,2)</f>
        <v>6640122.4500000002</v>
      </c>
      <c r="AD20" s="22">
        <v>0.11</v>
      </c>
      <c r="AE20" s="18">
        <f>ROUND(O20/(1-V20)*AD20,2)+0.01</f>
        <v>7304134.7000000002</v>
      </c>
      <c r="AF20" s="11">
        <f t="shared" si="11"/>
        <v>0</v>
      </c>
      <c r="AG20" s="11">
        <f t="shared" si="11"/>
        <v>0</v>
      </c>
      <c r="AH20" s="11">
        <f t="shared" si="11"/>
        <v>0.48999999999849397</v>
      </c>
      <c r="AI20" s="11">
        <f t="shared" si="11"/>
        <v>0.48999999999849397</v>
      </c>
      <c r="AJ20" s="11">
        <f t="shared" si="12"/>
        <v>0</v>
      </c>
      <c r="AK20" s="11">
        <f t="shared" si="13"/>
        <v>0</v>
      </c>
      <c r="AL20" s="11">
        <f t="shared" si="14"/>
        <v>0.10000000001505996</v>
      </c>
      <c r="AM20" s="11">
        <f t="shared" si="15"/>
        <v>0.11000000009186578</v>
      </c>
    </row>
    <row r="21" spans="1:39" x14ac:dyDescent="0.25">
      <c r="A21" s="26" t="s">
        <v>44</v>
      </c>
      <c r="B21" s="26"/>
      <c r="C21" s="26"/>
      <c r="D21" s="26"/>
      <c r="E21" s="26"/>
      <c r="F21" s="26"/>
      <c r="G21" s="20">
        <f>SUM(G8:G20)</f>
        <v>1483261296.6100001</v>
      </c>
      <c r="H21" s="20">
        <f t="shared" ref="H21:AE21" si="23">SUM(H8:H20)</f>
        <v>419602549.04000002</v>
      </c>
      <c r="I21" s="20">
        <f t="shared" si="23"/>
        <v>233825686.31</v>
      </c>
      <c r="J21" s="20">
        <f t="shared" si="23"/>
        <v>414916530.63</v>
      </c>
      <c r="K21" s="20">
        <f t="shared" si="23"/>
        <v>414916530.63</v>
      </c>
      <c r="L21" s="20">
        <f t="shared" si="23"/>
        <v>213997300</v>
      </c>
      <c r="M21" s="20">
        <f t="shared" si="23"/>
        <v>119251100</v>
      </c>
      <c r="N21" s="20">
        <f t="shared" si="23"/>
        <v>203309100</v>
      </c>
      <c r="O21" s="20">
        <f t="shared" si="23"/>
        <v>203309100</v>
      </c>
      <c r="P21" s="20"/>
      <c r="Q21" s="20">
        <f t="shared" si="23"/>
        <v>159971335.31999999</v>
      </c>
      <c r="R21" s="20"/>
      <c r="S21" s="20">
        <f t="shared" si="23"/>
        <v>90427460.810000002</v>
      </c>
      <c r="T21" s="20"/>
      <c r="U21" s="20">
        <f t="shared" si="23"/>
        <v>211607430.63</v>
      </c>
      <c r="V21" s="20"/>
      <c r="W21" s="20">
        <f t="shared" si="23"/>
        <v>211607430.63</v>
      </c>
      <c r="X21" s="20"/>
      <c r="Y21" s="20">
        <f t="shared" si="23"/>
        <v>45633913.719999999</v>
      </c>
      <c r="Z21" s="20"/>
      <c r="AA21" s="20">
        <f t="shared" si="23"/>
        <v>24147125.499999996</v>
      </c>
      <c r="AB21" s="21"/>
      <c r="AC21" s="20">
        <f t="shared" si="23"/>
        <v>42601961.25</v>
      </c>
      <c r="AD21" s="21"/>
      <c r="AE21" s="20">
        <f t="shared" si="23"/>
        <v>46352553.100000001</v>
      </c>
      <c r="AF21" s="11">
        <f t="shared" si="11"/>
        <v>0.50999999997521461</v>
      </c>
      <c r="AG21" s="11">
        <f t="shared" si="11"/>
        <v>0.50999999992259193</v>
      </c>
      <c r="AH21" s="11">
        <f t="shared" si="11"/>
        <v>0.48999999997903193</v>
      </c>
      <c r="AI21" s="11">
        <f t="shared" si="11"/>
        <v>0.48999999997903193</v>
      </c>
      <c r="AJ21" s="11">
        <f t="shared" si="12"/>
        <v>0.10875509175147978</v>
      </c>
      <c r="AK21" s="11">
        <f t="shared" si="13"/>
        <v>0.10326977279983846</v>
      </c>
      <c r="AL21" s="11">
        <f t="shared" si="14"/>
        <v>0.10267597963695044</v>
      </c>
      <c r="AM21" s="11">
        <f t="shared" si="15"/>
        <v>0.11171536846126454</v>
      </c>
    </row>
    <row r="22" spans="1:39" x14ac:dyDescent="0.25">
      <c r="U22" s="23"/>
    </row>
  </sheetData>
  <mergeCells count="25">
    <mergeCell ref="B3:Y3"/>
    <mergeCell ref="A4:A7"/>
    <mergeCell ref="B4:D4"/>
    <mergeCell ref="E4:E7"/>
    <mergeCell ref="F4:F7"/>
    <mergeCell ref="G4:AE4"/>
    <mergeCell ref="T6:U6"/>
    <mergeCell ref="V6:W6"/>
    <mergeCell ref="X6:Y6"/>
    <mergeCell ref="Z6:AA6"/>
    <mergeCell ref="AF4:AM5"/>
    <mergeCell ref="B5:B7"/>
    <mergeCell ref="C5:C7"/>
    <mergeCell ref="D5:D7"/>
    <mergeCell ref="G5:K6"/>
    <mergeCell ref="L5:O5"/>
    <mergeCell ref="P5:W5"/>
    <mergeCell ref="X5:AE5"/>
    <mergeCell ref="P6:Q6"/>
    <mergeCell ref="R6:S6"/>
    <mergeCell ref="AB6:AC6"/>
    <mergeCell ref="AD6:AE6"/>
    <mergeCell ref="AF6:AI6"/>
    <mergeCell ref="AJ6:AM6"/>
    <mergeCell ref="A21:F21"/>
  </mergeCells>
  <pageMargins left="0.23622047244094491" right="0.23622047244094491" top="0.74803149606299213" bottom="0.74803149606299213" header="0.31496062992125984" footer="0.31496062992125984"/>
  <pageSetup paperSize="9" scale="7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Модернизация расчет</vt:lpstr>
      <vt:lpstr>'Модернизация расчет'!Область_печати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Владимировна Терехова</dc:creator>
  <cp:lastModifiedBy>Старостина Рузанна Левоновна</cp:lastModifiedBy>
  <cp:lastPrinted>2023-08-24T11:44:49Z</cp:lastPrinted>
  <dcterms:created xsi:type="dcterms:W3CDTF">2023-08-24T09:28:12Z</dcterms:created>
  <dcterms:modified xsi:type="dcterms:W3CDTF">2023-08-24T11:44:52Z</dcterms:modified>
</cp:coreProperties>
</file>