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5" yWindow="330" windowWidth="29040" windowHeight="13620" firstSheet="1" activeTab="1"/>
  </bookViews>
  <sheets>
    <sheet name="документы_2021" sheetId="24" state="hidden" r:id="rId1"/>
    <sheet name="ЧДОУ" sheetId="29" r:id="rId2"/>
  </sheets>
  <definedNames>
    <definedName name="Z_03BB0823_F46D_4FFC_9767_8DD17CA40F59_.wvu.Cols" localSheetId="1" hidden="1">ЧДОУ!$P:$W</definedName>
    <definedName name="Z_03BB0823_F46D_4FFC_9767_8DD17CA40F59_.wvu.PrintArea" localSheetId="1" hidden="1">ЧДОУ!$A$3:$AW$55</definedName>
    <definedName name="Z_03BB0823_F46D_4FFC_9767_8DD17CA40F59_.wvu.PrintTitles" localSheetId="1" hidden="1">ЧДОУ!$A:$C</definedName>
    <definedName name="Z_03BB0823_F46D_4FFC_9767_8DD17CA40F59_.wvu.Rows" localSheetId="1" hidden="1">ЧДОУ!$9:$9,ЧДОУ!#REF!</definedName>
    <definedName name="_xlnm.Print_Titles" localSheetId="1">ЧДОУ!$A:$C,ЧДОУ!$5:$11</definedName>
    <definedName name="_xlnm.Print_Area" localSheetId="1">ЧДОУ!$A$1:$BC$55</definedName>
  </definedNames>
  <calcPr calcId="145621"/>
</workbook>
</file>

<file path=xl/calcChain.xml><?xml version="1.0" encoding="utf-8"?>
<calcChain xmlns="http://schemas.openxmlformats.org/spreadsheetml/2006/main">
  <c r="AN57" i="29" l="1"/>
  <c r="BC63" i="29" l="1"/>
  <c r="AT13" i="29" l="1"/>
  <c r="AT14" i="29"/>
  <c r="AT15" i="29"/>
  <c r="AT16" i="29"/>
  <c r="AT17" i="29"/>
  <c r="AT18" i="29"/>
  <c r="AT19" i="29"/>
  <c r="AT20" i="29"/>
  <c r="AT22" i="29"/>
  <c r="AT23" i="29"/>
  <c r="AT24" i="29"/>
  <c r="AT25" i="29"/>
  <c r="AT26" i="29"/>
  <c r="AT27" i="29"/>
  <c r="AT28" i="29"/>
  <c r="AT30" i="29"/>
  <c r="AT31" i="29"/>
  <c r="AT32" i="29"/>
  <c r="AT33" i="29"/>
  <c r="AT36" i="29"/>
  <c r="AT37" i="29"/>
  <c r="AT38" i="29"/>
  <c r="AT42" i="29"/>
  <c r="AT43" i="29"/>
  <c r="AT44" i="29"/>
  <c r="AT45" i="29"/>
  <c r="AT46" i="29"/>
  <c r="AT49" i="29"/>
  <c r="AT51" i="29"/>
  <c r="AT52" i="29"/>
  <c r="AT12" i="29"/>
  <c r="AR54" i="29" l="1"/>
  <c r="AS54" i="29"/>
  <c r="AR50" i="29"/>
  <c r="AS50" i="29"/>
  <c r="AR48" i="29"/>
  <c r="AS48" i="29"/>
  <c r="AR41" i="29"/>
  <c r="AS41" i="29"/>
  <c r="AR35" i="29"/>
  <c r="AS35" i="29"/>
  <c r="AR29" i="29"/>
  <c r="AS29" i="29"/>
  <c r="AT41" i="29" l="1"/>
  <c r="AT48" i="29"/>
  <c r="AT29" i="29"/>
  <c r="AT50" i="29"/>
  <c r="AT35" i="29"/>
  <c r="AT54" i="29"/>
  <c r="AR55" i="29"/>
  <c r="AS55" i="29"/>
  <c r="AT55" i="29" s="1"/>
  <c r="AP53" i="29" l="1"/>
  <c r="AQ53" i="29"/>
  <c r="AN53" i="29"/>
  <c r="L54" i="29"/>
  <c r="H54" i="29"/>
  <c r="AV53" i="29" l="1"/>
  <c r="AN39" i="29"/>
  <c r="AP39" i="29"/>
  <c r="AN40" i="29"/>
  <c r="AP40" i="29"/>
  <c r="N41" i="29"/>
  <c r="L41" i="29"/>
  <c r="Q34" i="29" l="1"/>
  <c r="S34" i="29"/>
  <c r="AV40" i="29"/>
  <c r="AV39" i="29"/>
  <c r="AN34" i="29"/>
  <c r="AP34" i="29"/>
  <c r="W34" i="29"/>
  <c r="V35" i="29"/>
  <c r="U34" i="29"/>
  <c r="T35" i="29"/>
  <c r="R35" i="29"/>
  <c r="P35" i="29"/>
  <c r="I53" i="29" l="1"/>
  <c r="M53" i="29"/>
  <c r="M38" i="29"/>
  <c r="M39" i="29"/>
  <c r="AO39" i="29" s="1"/>
  <c r="M40" i="29"/>
  <c r="AO40" i="29" s="1"/>
  <c r="M37" i="29"/>
  <c r="O37" i="29"/>
  <c r="O38" i="29"/>
  <c r="O39" i="29"/>
  <c r="AQ39" i="29" s="1"/>
  <c r="O40" i="29"/>
  <c r="AQ40" i="29" s="1"/>
  <c r="AV34" i="29"/>
  <c r="AO34" i="29"/>
  <c r="AQ34" i="29"/>
  <c r="AW34" i="29" s="1"/>
  <c r="AW39" i="29" l="1"/>
  <c r="AO53" i="29"/>
  <c r="AW53" i="29" s="1"/>
  <c r="AW40" i="29"/>
  <c r="AM52" i="29" l="1"/>
  <c r="AM51" i="29"/>
  <c r="AM49" i="29"/>
  <c r="AM47" i="29"/>
  <c r="AM46" i="29"/>
  <c r="AM45" i="29"/>
  <c r="AM44" i="29"/>
  <c r="AM43" i="29"/>
  <c r="AM42" i="29"/>
  <c r="AM38" i="29"/>
  <c r="AM37" i="29"/>
  <c r="AM36" i="29"/>
  <c r="AM33" i="29"/>
  <c r="AM32" i="29"/>
  <c r="AM31" i="29"/>
  <c r="AM30" i="29"/>
  <c r="AM28" i="29"/>
  <c r="AM27" i="29"/>
  <c r="AM26" i="29"/>
  <c r="AM25" i="29"/>
  <c r="AM24" i="29"/>
  <c r="AM23" i="29"/>
  <c r="AM22" i="29"/>
  <c r="AM21" i="29"/>
  <c r="AM20" i="29"/>
  <c r="AM19" i="29"/>
  <c r="AM18" i="29"/>
  <c r="AM17" i="29"/>
  <c r="AM16" i="29"/>
  <c r="AM15" i="29"/>
  <c r="AM14" i="29"/>
  <c r="AM13" i="29"/>
  <c r="AK52" i="29"/>
  <c r="AK51" i="29"/>
  <c r="AK49" i="29"/>
  <c r="AK47" i="29"/>
  <c r="AK46" i="29"/>
  <c r="AK45" i="29"/>
  <c r="AK44" i="29"/>
  <c r="AK43" i="29"/>
  <c r="AK42" i="29"/>
  <c r="AK38" i="29"/>
  <c r="AK37" i="29"/>
  <c r="AK36" i="29"/>
  <c r="AK33" i="29"/>
  <c r="AK32" i="29"/>
  <c r="AK31" i="29"/>
  <c r="AK30" i="29"/>
  <c r="AK13" i="29"/>
  <c r="AK14" i="29"/>
  <c r="AK15" i="29"/>
  <c r="AK16" i="29"/>
  <c r="AK17" i="29"/>
  <c r="AK18" i="29"/>
  <c r="AK19" i="29"/>
  <c r="AK20" i="29"/>
  <c r="AK21" i="29"/>
  <c r="AK22" i="29"/>
  <c r="AK23" i="29"/>
  <c r="AK24" i="29"/>
  <c r="AK25" i="29"/>
  <c r="AK26" i="29"/>
  <c r="AK27" i="29"/>
  <c r="AK28" i="29"/>
  <c r="AI52" i="29"/>
  <c r="AI51" i="29"/>
  <c r="AI49" i="29"/>
  <c r="AI47" i="29"/>
  <c r="AI46" i="29"/>
  <c r="AI45" i="29"/>
  <c r="AI44" i="29"/>
  <c r="AI43" i="29"/>
  <c r="AI42" i="29"/>
  <c r="AI38" i="29"/>
  <c r="AI37" i="29"/>
  <c r="AI36" i="29"/>
  <c r="AI33" i="29"/>
  <c r="AI32" i="29"/>
  <c r="AI31" i="29"/>
  <c r="AI30" i="29"/>
  <c r="AI13" i="29"/>
  <c r="AI14" i="29"/>
  <c r="AI15" i="29"/>
  <c r="AI16" i="29"/>
  <c r="AI17" i="29"/>
  <c r="AI18" i="29"/>
  <c r="AI19" i="29"/>
  <c r="AI20" i="29"/>
  <c r="AI21" i="29"/>
  <c r="AI22" i="29"/>
  <c r="AI23" i="29"/>
  <c r="AI24" i="29"/>
  <c r="AI25" i="29"/>
  <c r="AI26" i="29"/>
  <c r="AI27" i="29"/>
  <c r="AI28" i="29"/>
  <c r="AG52" i="29"/>
  <c r="AG51" i="29"/>
  <c r="AG47" i="29"/>
  <c r="AG46" i="29"/>
  <c r="AG45" i="29"/>
  <c r="AG44" i="29"/>
  <c r="AG43" i="29"/>
  <c r="AG42" i="29"/>
  <c r="AG38" i="29"/>
  <c r="AG37" i="29"/>
  <c r="AG36" i="29"/>
  <c r="AG33" i="29"/>
  <c r="AG32" i="29"/>
  <c r="AG31" i="29"/>
  <c r="AG30" i="29"/>
  <c r="AG13" i="29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E52" i="29"/>
  <c r="AE51" i="29"/>
  <c r="AE49" i="29"/>
  <c r="AE47" i="29"/>
  <c r="AE46" i="29"/>
  <c r="AE45" i="29"/>
  <c r="AE44" i="29"/>
  <c r="AE43" i="29"/>
  <c r="AE42" i="29"/>
  <c r="AE38" i="29"/>
  <c r="AE37" i="29"/>
  <c r="AE36" i="29"/>
  <c r="AE33" i="29"/>
  <c r="AE32" i="29"/>
  <c r="AE31" i="29"/>
  <c r="AE30" i="29"/>
  <c r="AE28" i="29"/>
  <c r="AE27" i="29"/>
  <c r="AE26" i="29"/>
  <c r="AE25" i="29"/>
  <c r="AE24" i="29"/>
  <c r="AE23" i="29"/>
  <c r="AE22" i="29"/>
  <c r="AE21" i="29"/>
  <c r="AE20" i="29"/>
  <c r="AE19" i="29"/>
  <c r="AE18" i="29"/>
  <c r="AE17" i="29"/>
  <c r="AE16" i="29"/>
  <c r="AE15" i="29"/>
  <c r="AE14" i="29"/>
  <c r="AE13" i="29"/>
  <c r="AC51" i="29"/>
  <c r="AC47" i="29"/>
  <c r="AC46" i="29"/>
  <c r="AC45" i="29"/>
  <c r="AC44" i="29"/>
  <c r="AC43" i="29"/>
  <c r="AA52" i="29"/>
  <c r="AA51" i="29"/>
  <c r="AA43" i="29"/>
  <c r="AA44" i="29"/>
  <c r="AA45" i="29"/>
  <c r="AA46" i="29"/>
  <c r="AA47" i="29"/>
  <c r="AA37" i="29"/>
  <c r="AA38" i="29"/>
  <c r="AC38" i="29"/>
  <c r="AC37" i="29"/>
  <c r="AC36" i="29"/>
  <c r="AC33" i="29"/>
  <c r="AC32" i="29"/>
  <c r="AC31" i="29"/>
  <c r="AC30" i="29"/>
  <c r="AC28" i="29"/>
  <c r="AC27" i="29"/>
  <c r="AC26" i="29"/>
  <c r="AC25" i="29"/>
  <c r="AC24" i="29"/>
  <c r="AC23" i="29"/>
  <c r="AC22" i="29"/>
  <c r="AC21" i="29"/>
  <c r="AC20" i="29"/>
  <c r="AC19" i="29"/>
  <c r="AC18" i="29"/>
  <c r="AC17" i="29"/>
  <c r="AC16" i="29"/>
  <c r="AC15" i="29"/>
  <c r="AC14" i="29"/>
  <c r="AC13" i="29"/>
  <c r="AA33" i="29"/>
  <c r="AA32" i="29"/>
  <c r="AA31" i="29"/>
  <c r="AA30" i="29"/>
  <c r="Y33" i="29"/>
  <c r="Y32" i="29"/>
  <c r="Y31" i="29"/>
  <c r="Y30" i="29"/>
  <c r="AA13" i="29"/>
  <c r="AA14" i="29"/>
  <c r="AA15" i="29"/>
  <c r="AA16" i="29"/>
  <c r="AA17" i="29"/>
  <c r="AA18" i="29"/>
  <c r="AA19" i="29"/>
  <c r="AA20" i="29"/>
  <c r="AA21" i="29"/>
  <c r="AA22" i="29"/>
  <c r="AA23" i="29"/>
  <c r="AA24" i="29"/>
  <c r="AA25" i="29"/>
  <c r="AA26" i="29"/>
  <c r="AA27" i="29"/>
  <c r="AA28" i="29"/>
  <c r="Y51" i="29"/>
  <c r="Y43" i="29"/>
  <c r="Y44" i="29"/>
  <c r="Y45" i="29"/>
  <c r="Y46" i="29"/>
  <c r="Y47" i="29"/>
  <c r="Y37" i="29"/>
  <c r="Y38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W43" i="29"/>
  <c r="W44" i="29"/>
  <c r="W45" i="29"/>
  <c r="W46" i="29"/>
  <c r="W47" i="29"/>
  <c r="W13" i="29"/>
  <c r="W14" i="29"/>
  <c r="W15" i="29"/>
  <c r="W16" i="29"/>
  <c r="W17" i="29"/>
  <c r="W18" i="29"/>
  <c r="W19" i="29"/>
  <c r="W20" i="29"/>
  <c r="W21" i="29"/>
  <c r="W22" i="29"/>
  <c r="W23" i="29"/>
  <c r="W24" i="29"/>
  <c r="W25" i="29"/>
  <c r="W26" i="29"/>
  <c r="W27" i="29"/>
  <c r="W28" i="29"/>
  <c r="U43" i="29"/>
  <c r="U44" i="29"/>
  <c r="U45" i="29"/>
  <c r="U46" i="29"/>
  <c r="U47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S52" i="29"/>
  <c r="S51" i="29"/>
  <c r="S49" i="29"/>
  <c r="S47" i="29"/>
  <c r="S46" i="29"/>
  <c r="S45" i="29"/>
  <c r="S44" i="29"/>
  <c r="S43" i="29"/>
  <c r="S42" i="29"/>
  <c r="S38" i="29"/>
  <c r="S37" i="29"/>
  <c r="S36" i="29"/>
  <c r="S33" i="29"/>
  <c r="S32" i="29"/>
  <c r="S31" i="29"/>
  <c r="S30" i="29"/>
  <c r="S28" i="29"/>
  <c r="S27" i="29"/>
  <c r="S26" i="29"/>
  <c r="S25" i="29"/>
  <c r="S24" i="29"/>
  <c r="S23" i="29"/>
  <c r="S22" i="29"/>
  <c r="S21" i="29"/>
  <c r="S20" i="29"/>
  <c r="S19" i="29"/>
  <c r="S18" i="29"/>
  <c r="S17" i="29"/>
  <c r="S16" i="29"/>
  <c r="S15" i="29"/>
  <c r="S14" i="29"/>
  <c r="S13" i="29"/>
  <c r="Q52" i="29"/>
  <c r="Q51" i="29"/>
  <c r="Q49" i="29"/>
  <c r="Q47" i="29"/>
  <c r="Q46" i="29"/>
  <c r="Q45" i="29"/>
  <c r="Q44" i="29"/>
  <c r="Q43" i="29"/>
  <c r="Q42" i="29"/>
  <c r="Q38" i="29"/>
  <c r="Q37" i="29"/>
  <c r="Q36" i="29"/>
  <c r="Q33" i="29"/>
  <c r="Q32" i="29"/>
  <c r="Q31" i="29"/>
  <c r="Q30" i="29"/>
  <c r="Q28" i="29"/>
  <c r="Q27" i="29"/>
  <c r="Q26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3" i="29"/>
  <c r="O52" i="29"/>
  <c r="O51" i="29"/>
  <c r="O49" i="29"/>
  <c r="O47" i="29"/>
  <c r="O46" i="29"/>
  <c r="O45" i="29"/>
  <c r="O44" i="29"/>
  <c r="O43" i="29"/>
  <c r="O42" i="29"/>
  <c r="O36" i="29"/>
  <c r="O41" i="29" s="1"/>
  <c r="O33" i="29"/>
  <c r="O32" i="29"/>
  <c r="O31" i="29"/>
  <c r="O30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M52" i="29"/>
  <c r="M51" i="29"/>
  <c r="M49" i="29"/>
  <c r="M47" i="29"/>
  <c r="M46" i="29"/>
  <c r="M45" i="29"/>
  <c r="M44" i="29"/>
  <c r="M43" i="29"/>
  <c r="M42" i="29"/>
  <c r="M36" i="29"/>
  <c r="M41" i="29" s="1"/>
  <c r="M33" i="29"/>
  <c r="M32" i="29"/>
  <c r="M31" i="29"/>
  <c r="M30" i="29"/>
  <c r="M2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K52" i="29"/>
  <c r="K51" i="29"/>
  <c r="K49" i="29"/>
  <c r="K47" i="29"/>
  <c r="K46" i="29"/>
  <c r="K45" i="29"/>
  <c r="K44" i="29"/>
  <c r="K43" i="29"/>
  <c r="K42" i="29"/>
  <c r="K38" i="29"/>
  <c r="K37" i="29"/>
  <c r="K36" i="29"/>
  <c r="K33" i="29"/>
  <c r="K32" i="29"/>
  <c r="K31" i="29"/>
  <c r="K30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I52" i="29"/>
  <c r="I51" i="29"/>
  <c r="I49" i="29"/>
  <c r="I47" i="29"/>
  <c r="I46" i="29"/>
  <c r="I45" i="29"/>
  <c r="I44" i="29"/>
  <c r="I43" i="29"/>
  <c r="I42" i="29"/>
  <c r="I38" i="29"/>
  <c r="I37" i="29"/>
  <c r="I36" i="29"/>
  <c r="I33" i="29"/>
  <c r="I32" i="29"/>
  <c r="I31" i="29"/>
  <c r="I30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G52" i="29"/>
  <c r="G51" i="29"/>
  <c r="G49" i="29"/>
  <c r="G47" i="29"/>
  <c r="G46" i="29"/>
  <c r="G45" i="29"/>
  <c r="G44" i="29"/>
  <c r="G43" i="29"/>
  <c r="G42" i="29"/>
  <c r="G38" i="29"/>
  <c r="G37" i="29"/>
  <c r="G36" i="29"/>
  <c r="G33" i="29"/>
  <c r="G32" i="29"/>
  <c r="G31" i="29"/>
  <c r="G30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E52" i="29"/>
  <c r="E51" i="29"/>
  <c r="E49" i="29"/>
  <c r="E47" i="29"/>
  <c r="E46" i="29"/>
  <c r="E45" i="29"/>
  <c r="E44" i="29"/>
  <c r="E43" i="29"/>
  <c r="E42" i="29"/>
  <c r="E38" i="29"/>
  <c r="E37" i="29"/>
  <c r="E36" i="29"/>
  <c r="E33" i="29"/>
  <c r="E32" i="29"/>
  <c r="E31" i="29"/>
  <c r="E30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I54" i="29" l="1"/>
  <c r="M54" i="29"/>
  <c r="S35" i="29"/>
  <c r="Q35" i="29"/>
  <c r="Z29" i="29" l="1"/>
  <c r="AL54" i="29" l="1"/>
  <c r="AJ54" i="29"/>
  <c r="AH54" i="29"/>
  <c r="AF54" i="29"/>
  <c r="AD54" i="29"/>
  <c r="AB54" i="29"/>
  <c r="Z54" i="29"/>
  <c r="X54" i="29"/>
  <c r="V54" i="29"/>
  <c r="T54" i="29"/>
  <c r="R54" i="29"/>
  <c r="P54" i="29"/>
  <c r="N54" i="29"/>
  <c r="J54" i="29"/>
  <c r="F54" i="29"/>
  <c r="D54" i="29"/>
  <c r="AP52" i="29"/>
  <c r="AN52" i="29"/>
  <c r="AM54" i="29"/>
  <c r="AK54" i="29"/>
  <c r="AI54" i="29"/>
  <c r="AG54" i="29"/>
  <c r="AE54" i="29"/>
  <c r="AC52" i="29"/>
  <c r="AC54" i="29" s="1"/>
  <c r="AA54" i="29"/>
  <c r="Y52" i="29"/>
  <c r="Y54" i="29" s="1"/>
  <c r="W52" i="29"/>
  <c r="U52" i="29"/>
  <c r="S54" i="29"/>
  <c r="Q54" i="29"/>
  <c r="O54" i="29"/>
  <c r="K54" i="29"/>
  <c r="E54" i="29"/>
  <c r="AP51" i="29"/>
  <c r="AN51" i="29"/>
  <c r="W51" i="29"/>
  <c r="AQ51" i="29" s="1"/>
  <c r="U51" i="29"/>
  <c r="AL50" i="29"/>
  <c r="AJ50" i="29"/>
  <c r="AH50" i="29"/>
  <c r="AF50" i="29"/>
  <c r="AD50" i="29"/>
  <c r="AB50" i="29"/>
  <c r="Z50" i="29"/>
  <c r="X50" i="29"/>
  <c r="V50" i="29"/>
  <c r="T50" i="29"/>
  <c r="R50" i="29"/>
  <c r="P50" i="29"/>
  <c r="N50" i="29"/>
  <c r="L50" i="29"/>
  <c r="J50" i="29"/>
  <c r="H50" i="29"/>
  <c r="F50" i="29"/>
  <c r="D50" i="29"/>
  <c r="AP49" i="29"/>
  <c r="AP50" i="29" s="1"/>
  <c r="AN49" i="29"/>
  <c r="AN50" i="29" s="1"/>
  <c r="AM50" i="29"/>
  <c r="AK50" i="29"/>
  <c r="AI50" i="29"/>
  <c r="AG49" i="29"/>
  <c r="AG50" i="29" s="1"/>
  <c r="AE50" i="29"/>
  <c r="AC49" i="29"/>
  <c r="AC50" i="29" s="1"/>
  <c r="AA49" i="29"/>
  <c r="AA50" i="29" s="1"/>
  <c r="Y49" i="29"/>
  <c r="Y50" i="29" s="1"/>
  <c r="W49" i="29"/>
  <c r="W50" i="29" s="1"/>
  <c r="U49" i="29"/>
  <c r="U50" i="29" s="1"/>
  <c r="S50" i="29"/>
  <c r="Q50" i="29"/>
  <c r="O50" i="29"/>
  <c r="M50" i="29"/>
  <c r="K50" i="29"/>
  <c r="I50" i="29"/>
  <c r="E50" i="29"/>
  <c r="AL48" i="29"/>
  <c r="AJ48" i="29"/>
  <c r="AH48" i="29"/>
  <c r="AF48" i="29"/>
  <c r="AD48" i="29"/>
  <c r="AB48" i="29"/>
  <c r="Z48" i="29"/>
  <c r="X48" i="29"/>
  <c r="V48" i="29"/>
  <c r="T48" i="29"/>
  <c r="R48" i="29"/>
  <c r="P48" i="29"/>
  <c r="N48" i="29"/>
  <c r="L48" i="29"/>
  <c r="J48" i="29"/>
  <c r="H48" i="29"/>
  <c r="F48" i="29"/>
  <c r="D48" i="29"/>
  <c r="AP47" i="29"/>
  <c r="AN47" i="29"/>
  <c r="AP46" i="29"/>
  <c r="AN46" i="29"/>
  <c r="AP45" i="29"/>
  <c r="AN45" i="29"/>
  <c r="AP44" i="29"/>
  <c r="AN44" i="29"/>
  <c r="AP43" i="29"/>
  <c r="AN43" i="29"/>
  <c r="AP42" i="29"/>
  <c r="AN42" i="29"/>
  <c r="AC42" i="29"/>
  <c r="AA42" i="29"/>
  <c r="Y42" i="29"/>
  <c r="W42" i="29"/>
  <c r="U42" i="29"/>
  <c r="AL41" i="29"/>
  <c r="AJ41" i="29"/>
  <c r="AH41" i="29"/>
  <c r="AF41" i="29"/>
  <c r="AD41" i="29"/>
  <c r="AB41" i="29"/>
  <c r="Z41" i="29"/>
  <c r="X41" i="29"/>
  <c r="V41" i="29"/>
  <c r="T41" i="29"/>
  <c r="R41" i="29"/>
  <c r="P41" i="29"/>
  <c r="J41" i="29"/>
  <c r="H41" i="29"/>
  <c r="F41" i="29"/>
  <c r="D41" i="29"/>
  <c r="AP38" i="29"/>
  <c r="AN38" i="29"/>
  <c r="W38" i="29"/>
  <c r="U38" i="29"/>
  <c r="AP37" i="29"/>
  <c r="AN37" i="29"/>
  <c r="W37" i="29"/>
  <c r="U37" i="29"/>
  <c r="AP36" i="29"/>
  <c r="AN36" i="29"/>
  <c r="AA36" i="29"/>
  <c r="Y36" i="29"/>
  <c r="W36" i="29"/>
  <c r="U36" i="29"/>
  <c r="AM35" i="29"/>
  <c r="AL35" i="29"/>
  <c r="AK35" i="29"/>
  <c r="AJ35" i="29"/>
  <c r="AI35" i="29"/>
  <c r="AH35" i="29"/>
  <c r="AG35" i="29"/>
  <c r="AF35" i="29"/>
  <c r="N35" i="29"/>
  <c r="L35" i="29"/>
  <c r="K35" i="29"/>
  <c r="J35" i="29"/>
  <c r="I35" i="29"/>
  <c r="H35" i="29"/>
  <c r="G35" i="29"/>
  <c r="F35" i="29"/>
  <c r="E35" i="29"/>
  <c r="D35" i="29"/>
  <c r="AP33" i="29"/>
  <c r="AN33" i="29"/>
  <c r="W33" i="29"/>
  <c r="U33" i="29"/>
  <c r="AP32" i="29"/>
  <c r="AN32" i="29"/>
  <c r="W32" i="29"/>
  <c r="U32" i="29"/>
  <c r="AP31" i="29"/>
  <c r="AN31" i="29"/>
  <c r="W31" i="29"/>
  <c r="U31" i="29"/>
  <c r="W30" i="29"/>
  <c r="U30" i="29"/>
  <c r="AL29" i="29"/>
  <c r="AJ29" i="29"/>
  <c r="AH29" i="29"/>
  <c r="AF29" i="29"/>
  <c r="AD29" i="29"/>
  <c r="AB29" i="29"/>
  <c r="AB35" i="29" s="1"/>
  <c r="X29" i="29"/>
  <c r="V29" i="29"/>
  <c r="T29" i="29"/>
  <c r="R29" i="29"/>
  <c r="P29" i="29"/>
  <c r="N29" i="29"/>
  <c r="L29" i="29"/>
  <c r="J29" i="29"/>
  <c r="H29" i="29"/>
  <c r="F29" i="29"/>
  <c r="D29" i="29"/>
  <c r="AP28" i="29"/>
  <c r="AN28" i="29"/>
  <c r="AP27" i="29"/>
  <c r="AN27" i="29"/>
  <c r="AO27" i="29"/>
  <c r="AP26" i="29"/>
  <c r="AN26" i="29"/>
  <c r="AO26" i="29"/>
  <c r="AP25" i="29"/>
  <c r="AN25" i="29"/>
  <c r="AO25" i="29"/>
  <c r="AP24" i="29"/>
  <c r="AN24" i="29"/>
  <c r="AO24" i="29"/>
  <c r="AP23" i="29"/>
  <c r="AN23" i="29"/>
  <c r="AO23" i="29"/>
  <c r="AP22" i="29"/>
  <c r="AN22" i="29"/>
  <c r="AP21" i="29"/>
  <c r="AN21" i="29"/>
  <c r="AP20" i="29"/>
  <c r="AN20" i="29"/>
  <c r="AP19" i="29"/>
  <c r="AN19" i="29"/>
  <c r="AP18" i="29"/>
  <c r="AN18" i="29"/>
  <c r="AP17" i="29"/>
  <c r="AN17" i="29"/>
  <c r="AP16" i="29"/>
  <c r="AN16" i="29"/>
  <c r="AP15" i="29"/>
  <c r="AN15" i="29"/>
  <c r="AP14" i="29"/>
  <c r="AN14" i="29"/>
  <c r="AP13" i="29"/>
  <c r="AN13" i="29"/>
  <c r="AP12" i="29"/>
  <c r="AN12" i="29"/>
  <c r="AM12" i="29"/>
  <c r="AK12" i="29"/>
  <c r="AI12" i="29"/>
  <c r="AG12" i="29"/>
  <c r="AE12" i="29"/>
  <c r="AC12" i="29"/>
  <c r="AA12" i="29"/>
  <c r="AA29" i="29" s="1"/>
  <c r="Y12" i="29"/>
  <c r="W12" i="29"/>
  <c r="U12" i="29"/>
  <c r="S12" i="29"/>
  <c r="Q12" i="29"/>
  <c r="O12" i="29"/>
  <c r="M12" i="29"/>
  <c r="K12" i="29"/>
  <c r="I12" i="29"/>
  <c r="G12" i="29"/>
  <c r="E12" i="29"/>
  <c r="AN41" i="29" l="1"/>
  <c r="AP41" i="29"/>
  <c r="AN54" i="29"/>
  <c r="U35" i="29"/>
  <c r="W35" i="29"/>
  <c r="AV51" i="29"/>
  <c r="AU51" i="29" s="1"/>
  <c r="T55" i="29"/>
  <c r="G41" i="29"/>
  <c r="AM41" i="29"/>
  <c r="AV21" i="29"/>
  <c r="AU21" i="29" s="1"/>
  <c r="AV52" i="29"/>
  <c r="AU52" i="29" s="1"/>
  <c r="L55" i="29"/>
  <c r="AV18" i="29"/>
  <c r="AU18" i="29" s="1"/>
  <c r="K48" i="29"/>
  <c r="AA48" i="29"/>
  <c r="AJ55" i="29"/>
  <c r="AV37" i="29"/>
  <c r="AU37" i="29" s="1"/>
  <c r="M48" i="29"/>
  <c r="AC48" i="29"/>
  <c r="AV16" i="29"/>
  <c r="AU16" i="29" s="1"/>
  <c r="M35" i="29"/>
  <c r="AV31" i="29"/>
  <c r="AU31" i="29" s="1"/>
  <c r="E48" i="29"/>
  <c r="AK48" i="29"/>
  <c r="AV47" i="29"/>
  <c r="AV46" i="29"/>
  <c r="AU46" i="29" s="1"/>
  <c r="AK41" i="29"/>
  <c r="AV43" i="29"/>
  <c r="AU43" i="29" s="1"/>
  <c r="AQ43" i="29"/>
  <c r="AO47" i="29"/>
  <c r="AV42" i="29"/>
  <c r="AU42" i="29" s="1"/>
  <c r="AV44" i="29"/>
  <c r="AU44" i="29" s="1"/>
  <c r="K41" i="29"/>
  <c r="AA41" i="29"/>
  <c r="AQ52" i="29"/>
  <c r="AQ54" i="29" s="1"/>
  <c r="AI41" i="29"/>
  <c r="AP54" i="29"/>
  <c r="AQ31" i="29"/>
  <c r="AO36" i="29"/>
  <c r="U41" i="29"/>
  <c r="AQ37" i="29"/>
  <c r="AO21" i="29"/>
  <c r="AC41" i="29"/>
  <c r="S48" i="29"/>
  <c r="AI48" i="29"/>
  <c r="U54" i="29"/>
  <c r="Q29" i="29"/>
  <c r="AO18" i="29"/>
  <c r="AV24" i="29"/>
  <c r="AU24" i="29" s="1"/>
  <c r="AP48" i="29"/>
  <c r="AG29" i="29"/>
  <c r="AO16" i="29"/>
  <c r="W41" i="29"/>
  <c r="F55" i="29"/>
  <c r="V55" i="29"/>
  <c r="AL55" i="29"/>
  <c r="AV19" i="29"/>
  <c r="AU19" i="29" s="1"/>
  <c r="AV38" i="29"/>
  <c r="AU38" i="29" s="1"/>
  <c r="AQ28" i="29"/>
  <c r="AQ45" i="29"/>
  <c r="AQ21" i="29"/>
  <c r="AO20" i="29"/>
  <c r="AQ27" i="29"/>
  <c r="AW27" i="29" s="1"/>
  <c r="AV15" i="29"/>
  <c r="AU15" i="29" s="1"/>
  <c r="AO17" i="29"/>
  <c r="AQ18" i="29"/>
  <c r="AV17" i="29"/>
  <c r="AU17" i="29" s="1"/>
  <c r="AQ46" i="29"/>
  <c r="AO14" i="29"/>
  <c r="AO13" i="29"/>
  <c r="AQ16" i="29"/>
  <c r="AO46" i="29"/>
  <c r="AQ49" i="29"/>
  <c r="AQ50" i="29" s="1"/>
  <c r="AO12" i="29"/>
  <c r="AN30" i="29"/>
  <c r="AN35" i="29" s="1"/>
  <c r="AO22" i="29"/>
  <c r="AO19" i="29"/>
  <c r="K29" i="29"/>
  <c r="AQ25" i="29"/>
  <c r="AW25" i="29" s="1"/>
  <c r="AV27" i="29"/>
  <c r="AU27" i="29" s="1"/>
  <c r="AV28" i="29"/>
  <c r="AU28" i="29" s="1"/>
  <c r="P55" i="29"/>
  <c r="AF55" i="29"/>
  <c r="AQ33" i="29"/>
  <c r="Q41" i="29"/>
  <c r="AG41" i="29"/>
  <c r="AO38" i="29"/>
  <c r="G48" i="29"/>
  <c r="W48" i="29"/>
  <c r="AM48" i="29"/>
  <c r="AO15" i="29"/>
  <c r="Y29" i="29"/>
  <c r="Y35" i="29" s="1"/>
  <c r="AP29" i="29"/>
  <c r="AQ14" i="29"/>
  <c r="AQ23" i="29"/>
  <c r="AW23" i="29" s="1"/>
  <c r="AQ24" i="29"/>
  <c r="AW24" i="29" s="1"/>
  <c r="AQ26" i="29"/>
  <c r="AW26" i="29" s="1"/>
  <c r="R55" i="29"/>
  <c r="AH55" i="29"/>
  <c r="AO31" i="29"/>
  <c r="S41" i="29"/>
  <c r="AO37" i="29"/>
  <c r="AQ38" i="29"/>
  <c r="I48" i="29"/>
  <c r="Y48" i="29"/>
  <c r="AN48" i="29"/>
  <c r="AO45" i="29"/>
  <c r="AV45" i="29"/>
  <c r="AU45" i="29" s="1"/>
  <c r="AV26" i="29"/>
  <c r="AU26" i="29" s="1"/>
  <c r="D55" i="29"/>
  <c r="AV32" i="29"/>
  <c r="AU32" i="29" s="1"/>
  <c r="AQ47" i="29"/>
  <c r="AI29" i="29"/>
  <c r="AQ13" i="29"/>
  <c r="AV14" i="29"/>
  <c r="AU14" i="29" s="1"/>
  <c r="AQ17" i="29"/>
  <c r="AQ20" i="29"/>
  <c r="AQ22" i="29"/>
  <c r="AV23" i="29"/>
  <c r="AU23" i="29" s="1"/>
  <c r="H55" i="29"/>
  <c r="AO32" i="29"/>
  <c r="I41" i="29"/>
  <c r="Y41" i="29"/>
  <c r="O48" i="29"/>
  <c r="AE48" i="29"/>
  <c r="S29" i="29"/>
  <c r="AV13" i="29"/>
  <c r="AU13" i="29" s="1"/>
  <c r="AV20" i="29"/>
  <c r="AU20" i="29" s="1"/>
  <c r="AV22" i="29"/>
  <c r="AU22" i="29" s="1"/>
  <c r="AV25" i="29"/>
  <c r="AU25" i="29" s="1"/>
  <c r="AO28" i="29"/>
  <c r="J55" i="29"/>
  <c r="AQ32" i="29"/>
  <c r="AV33" i="29"/>
  <c r="AU33" i="29" s="1"/>
  <c r="Q48" i="29"/>
  <c r="AG48" i="29"/>
  <c r="AO44" i="29"/>
  <c r="AQ12" i="29"/>
  <c r="AQ44" i="29"/>
  <c r="AA35" i="29"/>
  <c r="I29" i="29"/>
  <c r="AQ15" i="29"/>
  <c r="AQ19" i="29"/>
  <c r="N55" i="29"/>
  <c r="AO33" i="29"/>
  <c r="AE41" i="29"/>
  <c r="U48" i="29"/>
  <c r="AO43" i="29"/>
  <c r="AV12" i="29"/>
  <c r="AU12" i="29" s="1"/>
  <c r="AC29" i="29"/>
  <c r="AK29" i="29"/>
  <c r="O35" i="29"/>
  <c r="AQ36" i="29"/>
  <c r="AV49" i="29"/>
  <c r="AO51" i="29"/>
  <c r="G54" i="29"/>
  <c r="W54" i="29"/>
  <c r="E29" i="29"/>
  <c r="M29" i="29"/>
  <c r="U29" i="29"/>
  <c r="AD35" i="29"/>
  <c r="X35" i="29"/>
  <c r="X55" i="29" s="1"/>
  <c r="AV36" i="29"/>
  <c r="AU36" i="29" s="1"/>
  <c r="G50" i="29"/>
  <c r="AE29" i="29"/>
  <c r="AM29" i="29"/>
  <c r="G29" i="29"/>
  <c r="O29" i="29"/>
  <c r="W29" i="29"/>
  <c r="AN29" i="29"/>
  <c r="Z35" i="29"/>
  <c r="Z55" i="29" s="1"/>
  <c r="AB55" i="29"/>
  <c r="E41" i="29"/>
  <c r="AO42" i="29"/>
  <c r="AO52" i="29"/>
  <c r="AO49" i="29"/>
  <c r="AQ42" i="29"/>
  <c r="AV50" i="29" l="1"/>
  <c r="AU49" i="29"/>
  <c r="AV54" i="29"/>
  <c r="AV41" i="29"/>
  <c r="AQ41" i="29"/>
  <c r="AO54" i="29"/>
  <c r="AO41" i="29"/>
  <c r="AW43" i="29"/>
  <c r="AW37" i="29"/>
  <c r="AW21" i="29"/>
  <c r="AW52" i="29"/>
  <c r="S55" i="29"/>
  <c r="AM55" i="29"/>
  <c r="M55" i="29"/>
  <c r="AK55" i="29"/>
  <c r="AW17" i="29"/>
  <c r="AV48" i="29"/>
  <c r="K55" i="29"/>
  <c r="AW16" i="29"/>
  <c r="AW45" i="29"/>
  <c r="AW44" i="29"/>
  <c r="AW12" i="29"/>
  <c r="AO29" i="29"/>
  <c r="I55" i="29"/>
  <c r="AW47" i="29"/>
  <c r="AW28" i="29"/>
  <c r="AW22" i="29"/>
  <c r="G55" i="29"/>
  <c r="AW14" i="29"/>
  <c r="AW18" i="29"/>
  <c r="AW31" i="29"/>
  <c r="AI55" i="29"/>
  <c r="AW13" i="29"/>
  <c r="AW20" i="29"/>
  <c r="AN55" i="29"/>
  <c r="AQ48" i="29"/>
  <c r="W55" i="29"/>
  <c r="O55" i="29"/>
  <c r="AW33" i="29"/>
  <c r="AG55" i="29"/>
  <c r="AQ29" i="29"/>
  <c r="Q55" i="29"/>
  <c r="AW38" i="29"/>
  <c r="AW46" i="29"/>
  <c r="E55" i="29"/>
  <c r="Y55" i="29"/>
  <c r="AW32" i="29"/>
  <c r="AA55" i="29"/>
  <c r="U55" i="29"/>
  <c r="AW15" i="29"/>
  <c r="AW19" i="29"/>
  <c r="AE35" i="29"/>
  <c r="AE55" i="29" s="1"/>
  <c r="AQ30" i="29"/>
  <c r="AQ35" i="29" s="1"/>
  <c r="AO48" i="29"/>
  <c r="AW42" i="29"/>
  <c r="AW51" i="29"/>
  <c r="AD55" i="29"/>
  <c r="AW36" i="29"/>
  <c r="AP30" i="29"/>
  <c r="AP35" i="29" s="1"/>
  <c r="AO50" i="29"/>
  <c r="AW49" i="29"/>
  <c r="AW50" i="29" s="1"/>
  <c r="AZ50" i="29" s="1"/>
  <c r="AV29" i="29"/>
  <c r="AX41" i="29" l="1"/>
  <c r="AY41" i="29" s="1"/>
  <c r="BA41" i="29" s="1"/>
  <c r="AU41" i="29"/>
  <c r="AX54" i="29"/>
  <c r="AY54" i="29" s="1"/>
  <c r="BA54" i="29" s="1"/>
  <c r="AU54" i="29"/>
  <c r="AX29" i="29"/>
  <c r="AY29" i="29" s="1"/>
  <c r="AU29" i="29"/>
  <c r="AX48" i="29"/>
  <c r="AY48" i="29" s="1"/>
  <c r="BA48" i="29" s="1"/>
  <c r="AU48" i="29"/>
  <c r="AX50" i="29"/>
  <c r="AY50" i="29" s="1"/>
  <c r="BA50" i="29" s="1"/>
  <c r="BB50" i="29" s="1"/>
  <c r="AU50" i="29"/>
  <c r="AW54" i="29"/>
  <c r="AZ54" i="29" s="1"/>
  <c r="BB54" i="29" s="1"/>
  <c r="AW41" i="29"/>
  <c r="AZ41" i="29" s="1"/>
  <c r="AW48" i="29"/>
  <c r="AZ48" i="29" s="1"/>
  <c r="AQ55" i="29"/>
  <c r="AW29" i="29"/>
  <c r="AZ29" i="29" s="1"/>
  <c r="AP55" i="29"/>
  <c r="AV30" i="29"/>
  <c r="AC35" i="29"/>
  <c r="AC55" i="29" s="1"/>
  <c r="AO30" i="29"/>
  <c r="AO35" i="29" s="1"/>
  <c r="AV35" i="29" l="1"/>
  <c r="AU35" i="29" s="1"/>
  <c r="AU30" i="29"/>
  <c r="BB48" i="29"/>
  <c r="BB41" i="29"/>
  <c r="AO55" i="29"/>
  <c r="AW30" i="29"/>
  <c r="AW35" i="29" s="1"/>
  <c r="AZ35" i="29" s="1"/>
  <c r="BA29" i="29"/>
  <c r="AW55" i="29" l="1"/>
  <c r="AX35" i="29"/>
  <c r="AV55" i="29"/>
  <c r="BB29" i="29"/>
  <c r="AU55" i="29" l="1"/>
  <c r="BC61" i="29"/>
  <c r="AY35" i="29"/>
  <c r="AX55" i="29"/>
  <c r="AZ55" i="29"/>
  <c r="BA35" i="29" l="1"/>
  <c r="AY55" i="29"/>
  <c r="BA55" i="29" l="1"/>
  <c r="BB35" i="29"/>
  <c r="BB55" i="29" l="1"/>
  <c r="BC62" i="29" s="1"/>
  <c r="BC64" i="29" s="1"/>
  <c r="BC29" i="29" l="1"/>
  <c r="BC50" i="29"/>
  <c r="BC54" i="29"/>
  <c r="BC41" i="29"/>
  <c r="BC48" i="29"/>
  <c r="BC35" i="29"/>
  <c r="BC55" i="29" l="1"/>
  <c r="T37" i="24" l="1"/>
  <c r="T15" i="24" l="1"/>
  <c r="T4" i="24"/>
  <c r="T44" i="24" l="1"/>
</calcChain>
</file>

<file path=xl/comments1.xml><?xml version="1.0" encoding="utf-8"?>
<comments xmlns="http://schemas.openxmlformats.org/spreadsheetml/2006/main">
  <authors>
    <author>Автор</author>
  </authors>
  <commentList>
    <comment ref="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уреждения расчитывают, НМ Осипова проверяла</t>
        </r>
      </text>
    </comment>
    <comment ref="N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пп нет, только в приказе есть</t>
        </r>
      </text>
    </comment>
    <comment ref="U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согласно нашему приказу, их потом, после заключения договора</t>
        </r>
      </text>
    </comment>
    <comment ref="V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после подписания договора</t>
        </r>
      </text>
    </comment>
  </commentList>
</comments>
</file>

<file path=xl/sharedStrings.xml><?xml version="1.0" encoding="utf-8"?>
<sst xmlns="http://schemas.openxmlformats.org/spreadsheetml/2006/main" count="362" uniqueCount="180">
  <si>
    <t>№№</t>
  </si>
  <si>
    <t>сумма</t>
  </si>
  <si>
    <t>группы общеразвивающей направленности, обычные группы</t>
  </si>
  <si>
    <t>Всего</t>
  </si>
  <si>
    <t>кратковременного пребывания</t>
  </si>
  <si>
    <t>сокращенного дня</t>
  </si>
  <si>
    <t>полного дня</t>
  </si>
  <si>
    <t>продленного дня</t>
  </si>
  <si>
    <t>круглосуточным пребыванием</t>
  </si>
  <si>
    <t>до 5 часов</t>
  </si>
  <si>
    <t>8 - 10,5 часов</t>
  </si>
  <si>
    <t>12 часов</t>
  </si>
  <si>
    <t>13 - 14 часов</t>
  </si>
  <si>
    <t>24 часа</t>
  </si>
  <si>
    <t>до 3 лет</t>
  </si>
  <si>
    <t>старше 3 лет</t>
  </si>
  <si>
    <t>кон-т</t>
  </si>
  <si>
    <t>НОУ школа "Истоки"</t>
  </si>
  <si>
    <t>АНО "Сосновоборская частная школа"</t>
  </si>
  <si>
    <t>ЧОУ Гимназия "Грэйс"</t>
  </si>
  <si>
    <t>ЧОУ "Первая академическая гимназия г.Гатчины"</t>
  </si>
  <si>
    <t>ИП Козина Н.А.</t>
  </si>
  <si>
    <t xml:space="preserve">НОУ СО "Школа Русской Культуры преподобных Сергия и Германа Валаамсяких" </t>
  </si>
  <si>
    <t>ЧОУ "Кингисеппская СОШ Православной культуры"</t>
  </si>
  <si>
    <t>ИП Копцева И.Н.</t>
  </si>
  <si>
    <t>ЧДОУ "Творец"</t>
  </si>
  <si>
    <t>АНО ОУ "Школа имени императора Александра III"</t>
  </si>
  <si>
    <t>ЧОУ "Гатчинская гимназия Апекс"</t>
  </si>
  <si>
    <t>ЧУДО "Маленькая страна "Кудрово"</t>
  </si>
  <si>
    <t>АНО "Сосновоборская частная школа" (дошкольное отделение)</t>
  </si>
  <si>
    <t>ООО «Центр развития «Тигренок»</t>
  </si>
  <si>
    <t>АНО ДО "Детский сад "Лучик"</t>
  </si>
  <si>
    <t>ООО "Маленькая страна Новогорелово"</t>
  </si>
  <si>
    <t>ООО  "Система" (Эрудит)</t>
  </si>
  <si>
    <t>НО ЧДОУ Детский сад "Планета ДЕТСТВА"</t>
  </si>
  <si>
    <t>ИП Белова О.П.</t>
  </si>
  <si>
    <t>ИП Иванов А.С.</t>
  </si>
  <si>
    <t>ИП Семцова А.П.</t>
  </si>
  <si>
    <t>Наименование</t>
  </si>
  <si>
    <t>ООО ДО "Детский сад "Лучик"</t>
  </si>
  <si>
    <t>ООО "ТОСНО ПРОЕКТ"</t>
  </si>
  <si>
    <t>ООО "РОСТ ОК"</t>
  </si>
  <si>
    <t>ООО "УМКА"</t>
  </si>
  <si>
    <t>10,5 - 12 часов</t>
  </si>
  <si>
    <t>8 - 10 часов</t>
  </si>
  <si>
    <t>N п/п</t>
  </si>
  <si>
    <t>Наименование образовательной организации</t>
  </si>
  <si>
    <t>Опись документов</t>
  </si>
  <si>
    <t>Наличие лицензии на осуществление образовательной деятельности</t>
  </si>
  <si>
    <r>
      <t xml:space="preserve">Наличие государственной аккредитации по соответствующим общеобразовательным программам </t>
    </r>
    <r>
      <rPr>
        <sz val="10"/>
        <color rgb="FFFF0000"/>
        <rFont val="Times New Roman"/>
        <family val="1"/>
        <charset val="204"/>
      </rPr>
      <t>(если дошкольное, аккредитация не должна быть)</t>
    </r>
  </si>
  <si>
    <t>Заявка на получение субсидии по форме, утвержденной приказом комитета</t>
  </si>
  <si>
    <r>
      <t xml:space="preserve">Краткая информация о претенденте на получение субсидии (год образования, статус, род деятельности, цели, задачи, состав и квалификация работников, достижения, динамика численности, результаты деятельности) по форме, установленной приказом комитета, - для индивидуальных предпринимателей </t>
    </r>
    <r>
      <rPr>
        <b/>
        <sz val="10"/>
        <color rgb="FFFF0000"/>
        <rFont val="Times New Roman"/>
        <family val="1"/>
        <charset val="204"/>
      </rPr>
      <t>ИНФОРМАЦИЯ ДОЛЖНА БЫТЬ ЗАВИЗИРОВАНА ДИРЕКТОРОМ УЧРЕЖДЕНИЯ!</t>
    </r>
  </si>
  <si>
    <t>Справка о среднем размере заработной платы работников в текущем году</t>
  </si>
  <si>
    <t>Расчет размера субсидии на возмещение затрат
по оказанию образовательных услуг
 по форме согласно приложению к настоящему Порядку</t>
  </si>
  <si>
    <t>Расчет доходов и расходов на очередной год по форме, утвержденной приказом комитета</t>
  </si>
  <si>
    <r>
      <t xml:space="preserve">Копия свидетельства </t>
    </r>
    <r>
      <rPr>
        <b/>
        <sz val="10"/>
        <rFont val="Times New Roman"/>
        <family val="1"/>
        <charset val="204"/>
      </rPr>
      <t xml:space="preserve">о государственной регистрации в </t>
    </r>
    <r>
      <rPr>
        <sz val="10"/>
        <rFont val="Times New Roman"/>
        <family val="1"/>
        <charset val="204"/>
      </rPr>
      <t>качестве индивидуального предпринимателя, юридического лица</t>
    </r>
  </si>
  <si>
    <t>Копии документов, подтверждающих назначение на должность руководителя организации, или доверенность, подтверждающую полномочия физического лица на подписание договоров от лица организации</t>
  </si>
  <si>
    <t>Копии приказов о зачислении воспитанников и учащихся в образовательную организацию для получения дошкольного, начального общего, основного общего, среднего общего образования в текущем учебном году, копии приказов о переводе воспитанников в другую возрастную группу, в другой класс</t>
  </si>
  <si>
    <t>Копия учредительных документов</t>
  </si>
  <si>
    <t>для ИП: ИНН ИП</t>
  </si>
  <si>
    <t xml:space="preserve">Копия свидетельства о постановке на учет в налоговом органе </t>
  </si>
  <si>
    <r>
      <t xml:space="preserve">Выписка из Единого государственного реестра юридических лиц (или ЕГРП) </t>
    </r>
    <r>
      <rPr>
        <b/>
        <sz val="10"/>
        <rFont val="Times New Roman"/>
        <family val="1"/>
        <charset val="204"/>
      </rPr>
      <t>выписки должны быть выданы не ранее чем за один месяц до дня подачи заявки на предоставление субсидии</t>
    </r>
  </si>
  <si>
    <t>Справки налогового органа и государственных внебюджетных фондов РФ об отсутствии просроченной задолженности по уплате налогов, сборов и иных обязательных платежей в бюджеты бюджетной системы РФ</t>
  </si>
  <si>
    <t>Документы заверены директором либо нотариально (печать и подпись), ИфП</t>
  </si>
  <si>
    <t>Численность детей в приказе о зачислении, в заявке и в расчете субсидии должно совпадать</t>
  </si>
  <si>
    <t>Документы, подтверждающие фактически произведенные затраты, в соответствии с перечнем, устанавливаемым правовым актом комитета</t>
  </si>
  <si>
    <r>
      <t xml:space="preserve">Отчет </t>
    </r>
    <r>
      <rPr>
        <sz val="10"/>
        <color rgb="FFFF0000"/>
        <rFont val="Times New Roman"/>
        <family val="1"/>
        <charset val="204"/>
      </rPr>
      <t>о фактически оказанных образовательных услугах за отчетный период с обоснованием</t>
    </r>
    <r>
      <rPr>
        <sz val="10"/>
        <rFont val="Times New Roman"/>
        <family val="1"/>
        <charset val="204"/>
      </rPr>
      <t>, п</t>
    </r>
    <r>
      <rPr>
        <sz val="10"/>
        <color rgb="FFFF0000"/>
        <rFont val="Times New Roman"/>
        <family val="1"/>
        <charset val="204"/>
      </rPr>
      <t xml:space="preserve">одтверждающим произведенные затраты на заработную плату с начислениями и учебные расходы </t>
    </r>
    <r>
      <rPr>
        <sz val="10"/>
        <rFont val="Times New Roman"/>
        <family val="1"/>
        <charset val="204"/>
      </rPr>
      <t xml:space="preserve">(справки, акты, подтверждающие объем фактически оказанных услуг, счета-фактуры), по форме, утвержденной правовым актом комитета </t>
    </r>
  </si>
  <si>
    <t>ЧООУ</t>
  </si>
  <si>
    <t>ЧДОУ</t>
  </si>
  <si>
    <t>не нужно</t>
  </si>
  <si>
    <t>1 (лсит записи)</t>
  </si>
  <si>
    <t>ИП</t>
  </si>
  <si>
    <t>ИТОГО</t>
  </si>
  <si>
    <t>ООО "НОВОЕ ПОКОЛЕНИЕ"</t>
  </si>
  <si>
    <t>лист записи</t>
  </si>
  <si>
    <t>-</t>
  </si>
  <si>
    <t>ООО "Умка"</t>
  </si>
  <si>
    <t>с 22.04.2016</t>
  </si>
  <si>
    <t>с 04.02.2016</t>
  </si>
  <si>
    <t>с 26.02.2019</t>
  </si>
  <si>
    <t>с 02.03.2016</t>
  </si>
  <si>
    <t>с 20.02.2016</t>
  </si>
  <si>
    <t>с 20.01.2017</t>
  </si>
  <si>
    <t>с 23.12.2016</t>
  </si>
  <si>
    <t>с 18.04.2014</t>
  </si>
  <si>
    <t>с 20.11.2017</t>
  </si>
  <si>
    <t>ЧОУ "Школа "Лужки"</t>
  </si>
  <si>
    <t>с 04.02.2020</t>
  </si>
  <si>
    <t>с 24.12.2014</t>
  </si>
  <si>
    <t>с 24.01.2019</t>
  </si>
  <si>
    <t>с 13.04.2015</t>
  </si>
  <si>
    <t>с 25.02.2019</t>
  </si>
  <si>
    <t>с 31.05.2013</t>
  </si>
  <si>
    <t>с 16.11.2016</t>
  </si>
  <si>
    <t>с 07.12.2020</t>
  </si>
  <si>
    <t>с 21.12.2016</t>
  </si>
  <si>
    <t>ЧОУ "Деловая волна"</t>
  </si>
  <si>
    <t>с 10.02.2016</t>
  </si>
  <si>
    <t>с 09.01.20158</t>
  </si>
  <si>
    <t>ЧОУ Гимназия "Грэйс" (дошкольное отделение)</t>
  </si>
  <si>
    <t>с 12.04.2019</t>
  </si>
  <si>
    <t>с 13.11.2017</t>
  </si>
  <si>
    <t>с 10.05.2017</t>
  </si>
  <si>
    <t>с 24.11.2015</t>
  </si>
  <si>
    <t>ООО "УМКА" (структурное подразделение "Умелый Карапуз")</t>
  </si>
  <si>
    <t>с 31.01.2018</t>
  </si>
  <si>
    <t>с 22.12.2020</t>
  </si>
  <si>
    <t>с 30.07.2020</t>
  </si>
  <si>
    <t>с 08.11.2017</t>
  </si>
  <si>
    <t>ООО "МАЛ ДА ВЕЛИК"</t>
  </si>
  <si>
    <t>с 25.11.2020</t>
  </si>
  <si>
    <t>с 08.02.2021</t>
  </si>
  <si>
    <t>с 18.09.2019</t>
  </si>
  <si>
    <t>с 14.01.2020</t>
  </si>
  <si>
    <t>с 30.01.2019</t>
  </si>
  <si>
    <t>с 23.03.2020</t>
  </si>
  <si>
    <t>с 17.06.2013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</si>
  <si>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</si>
  <si>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"Детский центр "Доброград"</t>
  </si>
  <si>
    <t xml:space="preserve">АНОО "Новая История" </t>
  </si>
  <si>
    <t>АНОО "Новая История"</t>
  </si>
  <si>
    <t>ООО "Мама Оля"</t>
  </si>
  <si>
    <t>ЧОУНОО "Умный Мир"</t>
  </si>
  <si>
    <t>ИП Токубаев В.Э.</t>
  </si>
  <si>
    <t>с 12.12.2016</t>
  </si>
  <si>
    <t>Всеволожский</t>
  </si>
  <si>
    <t>Выборгский</t>
  </si>
  <si>
    <t>Гатчинский</t>
  </si>
  <si>
    <t>Сосновоборский</t>
  </si>
  <si>
    <t>Тосненский</t>
  </si>
  <si>
    <t>Ломоносовский</t>
  </si>
  <si>
    <t>Всеволожский Итог</t>
  </si>
  <si>
    <t>Выборгский Итог</t>
  </si>
  <si>
    <t>Гатчинский Итог</t>
  </si>
  <si>
    <t>Сосновоборский Итог</t>
  </si>
  <si>
    <t>Общий итог</t>
  </si>
  <si>
    <t>Ломоносовский Итог</t>
  </si>
  <si>
    <t>Тосненский Итог</t>
  </si>
  <si>
    <t>оклад ведущего специалиста</t>
  </si>
  <si>
    <t>кол-во должностных окладов в год</t>
  </si>
  <si>
    <t>начисления</t>
  </si>
  <si>
    <t>Средства на организацию полномочий</t>
  </si>
  <si>
    <t>кол-во ставок</t>
  </si>
  <si>
    <t>на реализацию полномочий</t>
  </si>
  <si>
    <t>на организацию полномочий</t>
  </si>
  <si>
    <t>ИП Розвезев А.В.</t>
  </si>
  <si>
    <t>ООО "Детский центр "Доброград" (рег. Гатчинский МР)</t>
  </si>
  <si>
    <t>ООО Корпорация Детства (рег. Всеволожск)</t>
  </si>
  <si>
    <t>ООО Система (рег. Всеволожск)</t>
  </si>
  <si>
    <t>группы компенсирующей направленности для детей с тяжелыми нарушениями речи</t>
  </si>
  <si>
    <t>13-14 часов</t>
  </si>
  <si>
    <t>ООО "Эрудит"</t>
  </si>
  <si>
    <t>группы компенсирующей направленности для детей с задержкой психического развития</t>
  </si>
  <si>
    <t xml:space="preserve">ООО  "Система" </t>
  </si>
  <si>
    <t xml:space="preserve"> ООО"Эрудит"</t>
  </si>
  <si>
    <t xml:space="preserve"> ООО "Центр"</t>
  </si>
  <si>
    <t xml:space="preserve"> ООО "Новое Поколение"</t>
  </si>
  <si>
    <t xml:space="preserve"> ИП Иванов А.С.</t>
  </si>
  <si>
    <t xml:space="preserve"> ООО "Корпорация Детства"</t>
  </si>
  <si>
    <t xml:space="preserve"> ООО "Детский Мир"</t>
  </si>
  <si>
    <t>Итого потребность</t>
  </si>
  <si>
    <t>ДП</t>
  </si>
  <si>
    <t>Контингент</t>
  </si>
  <si>
    <t>Потребность</t>
  </si>
  <si>
    <t>Бюджет</t>
  </si>
  <si>
    <t>Итого потребность на 2024 год</t>
  </si>
  <si>
    <t>ИП Воробьева О.П.*</t>
  </si>
  <si>
    <t>ИП Токубаева Е.В.**</t>
  </si>
  <si>
    <t>ИП Стуглева Л.В.</t>
  </si>
  <si>
    <t>Корпорация Детства</t>
  </si>
  <si>
    <t>ООО "ТОСНО ПРОЕКТ" (Тосно)</t>
  </si>
  <si>
    <t>ООО "ТОСНО ПРОЕКТ" (Новый объект)</t>
  </si>
  <si>
    <t xml:space="preserve">Контингент </t>
  </si>
  <si>
    <t>Динамика контингента</t>
  </si>
  <si>
    <t>прирост в 2023 по сравнению с 2022</t>
  </si>
  <si>
    <t>прирост в 2024 по сравнению с 2023</t>
  </si>
  <si>
    <t xml:space="preserve">Проект бюджета 
на 2024-2026 годы </t>
  </si>
  <si>
    <t>Расчет объема 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частных  организациях и у индивидуальных предпринимателей,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на 2024 год и на плановый период 2025 и 2026 годов</t>
  </si>
  <si>
    <t xml:space="preserve">Муниципальные образования </t>
  </si>
  <si>
    <t>Приложение 17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</si>
</sst>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(* #,##0.00_);_(* \(#,##0.00\);_(* \-??_);_(@_)"/>
    <numFmt numFmtId="165" formatCode="_(* #,##0_);_(* \(#,##0\);_(* \-??_);_(@_)"/>
    <numFmt numFmtId="166" formatCode="#,##0.00;[Red]\-#,##0.00;&quot;-&quot;"/>
    <numFmt numFmtId="167" formatCode="[Blue]\+#,##0.00;[Red]\-#,##0.00;&quot;-&quot;"/>
    <numFmt numFmtId="168" formatCode="0.0%"/>
    <numFmt numFmtId="169" formatCode="00"/>
    <numFmt numFmtId="170" formatCode="_-* #,##0\ _₽_-;\-* #,##0\ _₽_-;_-* &quot;-&quot;??\ _₽_-;_-@_-"/>
    <numFmt numFmtId="171" formatCode="_(* #,##0.000_);_(* \(#,##0.000\);_(* \-??_);_(@_)"/>
    <numFmt numFmtId="172" formatCode="#,##0;[Red]\-#,##0;&quot;-&quot;"/>
    <numFmt numFmtId="173" formatCode="_(* #,##0.00_);_(* \(#,##0.00\);_(* &quot;-&quot;??_);_(@_)"/>
    <numFmt numFmtId="174" formatCode="_-* #,##0.00_р_._-;\-* #,##0.00_р_._-;_-* &quot;-&quot;??_р_._-;_-@_-"/>
  </numFmts>
  <fonts count="3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b/>
      <sz val="4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trike/>
      <sz val="10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C00000"/>
      <name val="Calibri"/>
      <family val="2"/>
      <charset val="204"/>
      <scheme val="minor"/>
    </font>
    <font>
      <b/>
      <sz val="13"/>
      <color theme="3"/>
      <name val="Calibri"/>
      <family val="2"/>
      <charset val="204"/>
    </font>
    <font>
      <sz val="8"/>
      <color indexed="2"/>
      <name val="Calibri"/>
      <family val="2"/>
      <charset val="204"/>
      <scheme val="minor"/>
    </font>
    <font>
      <sz val="10"/>
      <name val="Arial Cy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 tint="-0.24997711111789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8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4" fillId="0" borderId="0" applyFill="0" applyBorder="0" applyAlignment="0" applyProtection="0"/>
    <xf numFmtId="9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4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164" fontId="3" fillId="0" borderId="0" applyFill="0" applyBorder="0" applyAlignment="0" applyProtection="0"/>
    <xf numFmtId="0" fontId="5" fillId="0" borderId="0"/>
    <xf numFmtId="164" fontId="3" fillId="0" borderId="0" applyBorder="0" applyProtection="0"/>
    <xf numFmtId="0" fontId="6" fillId="0" borderId="0"/>
    <xf numFmtId="0" fontId="3" fillId="0" borderId="0"/>
    <xf numFmtId="0" fontId="3" fillId="0" borderId="0"/>
    <xf numFmtId="0" fontId="7" fillId="0" borderId="0">
      <alignment vertical="center"/>
    </xf>
    <xf numFmtId="0" fontId="9" fillId="0" borderId="2">
      <alignment horizontal="left" indent="1"/>
    </xf>
    <xf numFmtId="166" fontId="8" fillId="0" borderId="0" applyFont="0" applyFill="0" applyBorder="0" applyProtection="0">
      <alignment horizontal="right" vertical="center" indent="1"/>
    </xf>
    <xf numFmtId="167" fontId="10" fillId="2" borderId="0" applyFont="0" applyFill="0" applyBorder="0" applyAlignment="0" applyProtection="0">
      <alignment horizontal="right" indent="1"/>
    </xf>
    <xf numFmtId="168" fontId="8" fillId="0" borderId="0" applyFont="0" applyFill="0" applyBorder="0" applyProtection="0">
      <alignment horizontal="right" vertical="center" indent="1"/>
    </xf>
    <xf numFmtId="0" fontId="3" fillId="0" borderId="0"/>
    <xf numFmtId="0" fontId="11" fillId="0" borderId="0" applyFill="0" applyBorder="0">
      <alignment horizontal="center" vertical="center" wrapText="1"/>
    </xf>
    <xf numFmtId="169" fontId="12" fillId="3" borderId="0">
      <alignment horizontal="right" vertical="center" indent="1"/>
    </xf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9" fillId="0" borderId="2">
      <alignment horizontal="left" indent="1"/>
    </xf>
    <xf numFmtId="0" fontId="9" fillId="0" borderId="2">
      <alignment horizontal="left" indent="1"/>
    </xf>
    <xf numFmtId="0" fontId="30" fillId="0" borderId="9" applyNumberFormat="0" applyFill="0" applyProtection="0"/>
    <xf numFmtId="0" fontId="31" fillId="0" borderId="10">
      <alignment horizontal="left" indent="1"/>
    </xf>
    <xf numFmtId="0" fontId="29" fillId="0" borderId="10">
      <alignment horizontal="left" indent="1"/>
    </xf>
    <xf numFmtId="0" fontId="32" fillId="0" borderId="0"/>
    <xf numFmtId="0" fontId="1" fillId="0" borderId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9" fontId="3" fillId="0" borderId="0" applyFill="0" applyBorder="0" applyProtection="0"/>
    <xf numFmtId="167" fontId="10" fillId="8" borderId="0" applyFont="0" applyFill="0" applyBorder="0" applyProtection="0">
      <alignment horizontal="right" indent="1"/>
    </xf>
    <xf numFmtId="169" fontId="12" fillId="9" borderId="0">
      <alignment horizontal="right" vertical="center" indent="1"/>
    </xf>
    <xf numFmtId="172" fontId="8" fillId="0" borderId="0" applyFont="0" applyFill="0" applyBorder="0" applyProtection="0">
      <alignment horizontal="right" vertical="center" indent="1"/>
    </xf>
    <xf numFmtId="164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73" fontId="3" fillId="0" borderId="0" applyFont="0" applyFill="0" applyBorder="0" applyProtection="0"/>
    <xf numFmtId="173" fontId="3" fillId="0" borderId="0" applyFont="0" applyFill="0" applyBorder="0" applyProtection="0"/>
    <xf numFmtId="173" fontId="3" fillId="0" borderId="0" applyFont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73" fontId="3" fillId="0" borderId="0" applyFill="0" applyBorder="0" applyProtection="0"/>
    <xf numFmtId="173" fontId="3" fillId="0" borderId="0" applyFill="0" applyBorder="0" applyProtection="0"/>
    <xf numFmtId="173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73" fontId="3" fillId="0" borderId="0" applyFill="0" applyBorder="0" applyProtection="0"/>
    <xf numFmtId="173" fontId="3" fillId="0" borderId="0" applyFill="0" applyBorder="0" applyProtection="0"/>
    <xf numFmtId="173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73" fontId="3" fillId="0" borderId="0" applyFill="0" applyBorder="0" applyProtection="0"/>
    <xf numFmtId="173" fontId="3" fillId="0" borderId="0" applyFill="0" applyBorder="0" applyProtection="0"/>
    <xf numFmtId="173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73" fontId="3" fillId="0" borderId="0" applyFill="0" applyBorder="0" applyProtection="0"/>
    <xf numFmtId="173" fontId="3" fillId="0" borderId="0" applyFill="0" applyBorder="0" applyProtection="0"/>
    <xf numFmtId="173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64" fontId="3" fillId="0" borderId="0" applyFill="0" applyBorder="0" applyProtection="0"/>
    <xf numFmtId="173" fontId="3" fillId="0" borderId="0" applyFill="0" applyBorder="0" applyProtection="0"/>
    <xf numFmtId="173" fontId="3" fillId="0" borderId="0" applyFill="0" applyBorder="0" applyProtection="0"/>
    <xf numFmtId="173" fontId="3" fillId="0" borderId="0" applyFill="0" applyBorder="0" applyProtection="0"/>
    <xf numFmtId="164" fontId="3" fillId="0" borderId="0" applyFill="0" applyBorder="0" applyProtection="0"/>
    <xf numFmtId="174" fontId="32" fillId="0" borderId="0" applyFill="0" applyBorder="0" applyProtection="0"/>
    <xf numFmtId="164" fontId="3" fillId="0" borderId="0" applyFill="0" applyBorder="0" applyProtection="0"/>
    <xf numFmtId="173" fontId="3" fillId="0" borderId="0" applyFill="0" applyBorder="0" applyProtection="0"/>
    <xf numFmtId="164" fontId="3" fillId="0" borderId="0" applyFill="0" applyBorder="0" applyProtection="0"/>
  </cellStyleXfs>
  <cellXfs count="122">
    <xf numFmtId="0" fontId="0" fillId="0" borderId="0" xfId="0"/>
    <xf numFmtId="0" fontId="15" fillId="0" borderId="3" xfId="115" applyFont="1" applyFill="1" applyBorder="1" applyAlignment="1">
      <alignment horizontal="left" vertical="center" wrapText="1"/>
    </xf>
    <xf numFmtId="0" fontId="16" fillId="0" borderId="0" xfId="115" applyFont="1" applyFill="1" applyAlignment="1">
      <alignment horizontal="left" wrapText="1"/>
    </xf>
    <xf numFmtId="0" fontId="16" fillId="0" borderId="0" xfId="115" applyFont="1" applyFill="1" applyAlignment="1">
      <alignment horizontal="left"/>
    </xf>
    <xf numFmtId="0" fontId="17" fillId="0" borderId="4" xfId="115" applyFont="1" applyFill="1" applyBorder="1" applyAlignment="1">
      <alignment horizontal="left" vertical="center" wrapText="1"/>
    </xf>
    <xf numFmtId="0" fontId="15" fillId="5" borderId="1" xfId="115" applyFont="1" applyFill="1" applyBorder="1" applyAlignment="1">
      <alignment horizontal="left" vertical="center" wrapText="1"/>
    </xf>
    <xf numFmtId="0" fontId="17" fillId="5" borderId="6" xfId="115" applyFont="1" applyFill="1" applyBorder="1" applyAlignment="1">
      <alignment horizontal="left" vertical="center" wrapText="1"/>
    </xf>
    <xf numFmtId="0" fontId="17" fillId="5" borderId="4" xfId="115" applyFont="1" applyFill="1" applyBorder="1" applyAlignment="1">
      <alignment horizontal="left" vertical="center" wrapText="1"/>
    </xf>
    <xf numFmtId="0" fontId="15" fillId="5" borderId="4" xfId="115" applyFont="1" applyFill="1" applyBorder="1" applyAlignment="1">
      <alignment horizontal="left" vertical="center" wrapText="1"/>
    </xf>
    <xf numFmtId="0" fontId="17" fillId="0" borderId="6" xfId="115" applyFont="1" applyFill="1" applyBorder="1" applyAlignment="1">
      <alignment horizontal="left" vertical="center" wrapText="1"/>
    </xf>
    <xf numFmtId="0" fontId="17" fillId="0" borderId="1" xfId="115" applyFont="1" applyFill="1" applyBorder="1" applyAlignment="1">
      <alignment horizontal="left" vertical="center" wrapText="1"/>
    </xf>
    <xf numFmtId="0" fontId="20" fillId="0" borderId="4" xfId="115" applyFont="1" applyFill="1" applyBorder="1" applyAlignment="1">
      <alignment horizontal="left" vertical="center" wrapText="1"/>
    </xf>
    <xf numFmtId="0" fontId="20" fillId="0" borderId="7" xfId="115" applyFont="1" applyFill="1" applyBorder="1" applyAlignment="1">
      <alignment horizontal="left" vertical="center" wrapText="1"/>
    </xf>
    <xf numFmtId="0" fontId="17" fillId="0" borderId="1" xfId="115" applyFont="1" applyFill="1" applyBorder="1" applyAlignment="1">
      <alignment horizontal="left" wrapText="1"/>
    </xf>
    <xf numFmtId="0" fontId="21" fillId="0" borderId="4" xfId="115" applyFont="1" applyFill="1" applyBorder="1" applyAlignment="1">
      <alignment horizontal="left" vertical="center" wrapText="1"/>
    </xf>
    <xf numFmtId="0" fontId="17" fillId="5" borderId="1" xfId="115" applyFont="1" applyFill="1" applyBorder="1" applyAlignment="1">
      <alignment horizontal="left" vertical="center" wrapText="1"/>
    </xf>
    <xf numFmtId="0" fontId="22" fillId="5" borderId="0" xfId="115" applyFont="1" applyFill="1" applyAlignment="1">
      <alignment horizontal="left" vertical="center"/>
    </xf>
    <xf numFmtId="0" fontId="20" fillId="0" borderId="0" xfId="115" applyFont="1" applyFill="1" applyBorder="1" applyAlignment="1">
      <alignment horizontal="left" vertical="center" wrapText="1"/>
    </xf>
    <xf numFmtId="0" fontId="17" fillId="0" borderId="7" xfId="115" applyFont="1" applyFill="1" applyBorder="1" applyAlignment="1">
      <alignment horizontal="left" vertical="center" wrapText="1"/>
    </xf>
    <xf numFmtId="0" fontId="22" fillId="0" borderId="0" xfId="115" applyFont="1" applyFill="1" applyAlignment="1">
      <alignment horizontal="left" wrapText="1"/>
    </xf>
    <xf numFmtId="0" fontId="22" fillId="0" borderId="0" xfId="115" applyFont="1" applyFill="1" applyAlignment="1">
      <alignment horizontal="left"/>
    </xf>
    <xf numFmtId="0" fontId="17" fillId="0" borderId="4" xfId="115" applyFont="1" applyFill="1" applyBorder="1" applyAlignment="1">
      <alignment horizontal="left" vertical="center" wrapText="1"/>
    </xf>
    <xf numFmtId="14" fontId="20" fillId="0" borderId="4" xfId="115" applyNumberFormat="1" applyFont="1" applyFill="1" applyBorder="1" applyAlignment="1">
      <alignment horizontal="left" vertical="center" wrapText="1"/>
    </xf>
    <xf numFmtId="0" fontId="20" fillId="7" borderId="4" xfId="115" applyFont="1" applyFill="1" applyBorder="1" applyAlignment="1">
      <alignment horizontal="left" vertical="center" wrapText="1"/>
    </xf>
    <xf numFmtId="0" fontId="20" fillId="6" borderId="4" xfId="115" applyFont="1" applyFill="1" applyBorder="1" applyAlignment="1">
      <alignment horizontal="left" vertical="center" wrapText="1"/>
    </xf>
    <xf numFmtId="0" fontId="17" fillId="6" borderId="1" xfId="115" applyFont="1" applyFill="1" applyBorder="1" applyAlignment="1">
      <alignment horizontal="left" vertical="center" wrapText="1"/>
    </xf>
    <xf numFmtId="14" fontId="17" fillId="0" borderId="4" xfId="115" applyNumberFormat="1" applyFont="1" applyFill="1" applyBorder="1" applyAlignment="1">
      <alignment horizontal="left" vertical="center" wrapText="1"/>
    </xf>
    <xf numFmtId="0" fontId="17" fillId="0" borderId="4" xfId="115" applyFont="1" applyFill="1" applyBorder="1" applyAlignment="1">
      <alignment horizontal="left" vertical="center" wrapText="1"/>
    </xf>
    <xf numFmtId="0" fontId="17" fillId="0" borderId="4" xfId="115" applyFont="1" applyFill="1" applyBorder="1" applyAlignment="1">
      <alignment horizontal="left" vertical="center" wrapText="1"/>
    </xf>
    <xf numFmtId="0" fontId="20" fillId="4" borderId="4" xfId="115" applyFont="1" applyFill="1" applyBorder="1" applyAlignment="1">
      <alignment horizontal="left" vertical="center" wrapText="1"/>
    </xf>
    <xf numFmtId="0" fontId="17" fillId="0" borderId="4" xfId="115" applyFont="1" applyFill="1" applyBorder="1" applyAlignment="1">
      <alignment horizontal="left" vertical="center" wrapText="1"/>
    </xf>
    <xf numFmtId="0" fontId="17" fillId="0" borderId="4" xfId="115" applyFont="1" applyFill="1" applyBorder="1" applyAlignment="1">
      <alignment horizontal="left" vertical="center" wrapText="1"/>
    </xf>
    <xf numFmtId="0" fontId="17" fillId="6" borderId="4" xfId="115" applyFont="1" applyFill="1" applyBorder="1" applyAlignment="1">
      <alignment horizontal="left" vertical="center" wrapText="1"/>
    </xf>
    <xf numFmtId="0" fontId="17" fillId="0" borderId="4" xfId="115" applyFont="1" applyFill="1" applyBorder="1" applyAlignment="1">
      <alignment horizontal="left" vertical="center" wrapText="1"/>
    </xf>
    <xf numFmtId="0" fontId="17" fillId="0" borderId="4" xfId="115" applyFont="1" applyFill="1" applyBorder="1" applyAlignment="1">
      <alignment horizontal="left" vertical="center" wrapText="1"/>
    </xf>
    <xf numFmtId="0" fontId="17" fillId="4" borderId="1" xfId="115" applyFont="1" applyFill="1" applyBorder="1" applyAlignment="1">
      <alignment horizontal="left" vertical="center" wrapText="1"/>
    </xf>
    <xf numFmtId="0" fontId="17" fillId="0" borderId="4" xfId="115" applyFont="1" applyFill="1" applyBorder="1" applyAlignment="1">
      <alignment horizontal="left" vertical="center" wrapText="1"/>
    </xf>
    <xf numFmtId="0" fontId="17" fillId="0" borderId="4" xfId="115" applyFont="1" applyFill="1" applyBorder="1" applyAlignment="1">
      <alignment horizontal="left" vertical="center" wrapText="1"/>
    </xf>
    <xf numFmtId="0" fontId="17" fillId="0" borderId="4" xfId="115" applyFont="1" applyFill="1" applyBorder="1" applyAlignment="1">
      <alignment horizontal="left" vertical="center" wrapText="1"/>
    </xf>
    <xf numFmtId="0" fontId="24" fillId="0" borderId="4" xfId="115" applyFont="1" applyFill="1" applyBorder="1" applyAlignment="1">
      <alignment horizontal="left" vertical="center" wrapText="1"/>
    </xf>
    <xf numFmtId="0" fontId="24" fillId="0" borderId="1" xfId="115" applyFont="1" applyFill="1" applyBorder="1" applyAlignment="1">
      <alignment horizontal="left" vertical="center" wrapText="1"/>
    </xf>
    <xf numFmtId="0" fontId="25" fillId="0" borderId="4" xfId="115" applyFont="1" applyFill="1" applyBorder="1" applyAlignment="1">
      <alignment horizontal="left" vertical="center" wrapText="1"/>
    </xf>
    <xf numFmtId="14" fontId="20" fillId="4" borderId="4" xfId="115" applyNumberFormat="1" applyFont="1" applyFill="1" applyBorder="1" applyAlignment="1">
      <alignment horizontal="left" vertical="center" wrapText="1"/>
    </xf>
    <xf numFmtId="0" fontId="20" fillId="5" borderId="4" xfId="115" applyFont="1" applyFill="1" applyBorder="1" applyAlignment="1">
      <alignment horizontal="left" vertical="center" wrapText="1"/>
    </xf>
    <xf numFmtId="0" fontId="28" fillId="0" borderId="4" xfId="113" applyFont="1" applyFill="1" applyBorder="1" applyAlignment="1">
      <alignment horizontal="center" vertical="center" wrapText="1"/>
    </xf>
    <xf numFmtId="2" fontId="27" fillId="0" borderId="4" xfId="113" applyNumberFormat="1" applyFont="1" applyFill="1" applyBorder="1" applyAlignment="1">
      <alignment horizontal="center" vertical="center" wrapText="1"/>
    </xf>
    <xf numFmtId="0" fontId="27" fillId="0" borderId="4" xfId="113" applyFont="1" applyFill="1" applyBorder="1"/>
    <xf numFmtId="0" fontId="27" fillId="0" borderId="4" xfId="113" applyFont="1" applyFill="1" applyBorder="1" applyAlignment="1">
      <alignment horizontal="center" vertical="center" wrapText="1"/>
    </xf>
    <xf numFmtId="43" fontId="27" fillId="0" borderId="4" xfId="127" applyFont="1" applyFill="1" applyBorder="1" applyAlignment="1" applyProtection="1">
      <alignment horizontal="center" vertical="center" wrapText="1"/>
    </xf>
    <xf numFmtId="0" fontId="27" fillId="0" borderId="4" xfId="2" applyNumberFormat="1" applyFont="1" applyFill="1" applyBorder="1" applyAlignment="1" applyProtection="1">
      <alignment horizontal="center" vertical="center" wrapText="1"/>
    </xf>
    <xf numFmtId="0" fontId="17" fillId="0" borderId="0" xfId="113" applyFont="1" applyFill="1" applyAlignment="1">
      <alignment horizontal="center"/>
    </xf>
    <xf numFmtId="0" fontId="17" fillId="0" borderId="0" xfId="113" applyFont="1" applyFill="1" applyAlignment="1">
      <alignment wrapText="1"/>
    </xf>
    <xf numFmtId="0" fontId="33" fillId="0" borderId="0" xfId="113" applyFont="1" applyFill="1" applyBorder="1" applyAlignment="1">
      <alignment vertical="center" wrapText="1"/>
    </xf>
    <xf numFmtId="0" fontId="17" fillId="0" borderId="0" xfId="113" applyFont="1" applyFill="1"/>
    <xf numFmtId="0" fontId="15" fillId="0" borderId="0" xfId="113" applyFont="1" applyFill="1"/>
    <xf numFmtId="0" fontId="27" fillId="0" borderId="0" xfId="113" applyFont="1" applyFill="1"/>
    <xf numFmtId="0" fontId="27" fillId="0" borderId="4" xfId="113" applyFont="1" applyFill="1" applyBorder="1" applyAlignment="1">
      <alignment horizontal="center" vertical="center"/>
    </xf>
    <xf numFmtId="0" fontId="34" fillId="0" borderId="4" xfId="113" applyFont="1" applyFill="1" applyBorder="1" applyAlignment="1">
      <alignment horizontal="center" vertical="center"/>
    </xf>
    <xf numFmtId="0" fontId="34" fillId="0" borderId="4" xfId="113" applyFont="1" applyFill="1" applyBorder="1" applyAlignment="1">
      <alignment horizontal="center" vertical="center" wrapText="1"/>
    </xf>
    <xf numFmtId="0" fontId="34" fillId="0" borderId="0" xfId="113" applyFont="1" applyFill="1"/>
    <xf numFmtId="4" fontId="35" fillId="0" borderId="4" xfId="113" applyNumberFormat="1" applyFont="1" applyFill="1" applyBorder="1" applyAlignment="1">
      <alignment horizontal="center" vertical="center"/>
    </xf>
    <xf numFmtId="4" fontId="27" fillId="0" borderId="4" xfId="113" applyNumberFormat="1" applyFont="1" applyFill="1" applyBorder="1" applyAlignment="1">
      <alignment vertical="center"/>
    </xf>
    <xf numFmtId="4" fontId="27" fillId="0" borderId="4" xfId="114" applyNumberFormat="1" applyFont="1" applyFill="1" applyBorder="1" applyAlignment="1" applyProtection="1">
      <alignment vertical="center"/>
    </xf>
    <xf numFmtId="3" fontId="27" fillId="0" borderId="4" xfId="114" applyNumberFormat="1" applyFont="1" applyFill="1" applyBorder="1" applyAlignment="1" applyProtection="1">
      <alignment vertical="center"/>
    </xf>
    <xf numFmtId="3" fontId="27" fillId="0" borderId="4" xfId="113" applyNumberFormat="1" applyFont="1" applyFill="1" applyBorder="1" applyAlignment="1">
      <alignment vertical="center"/>
    </xf>
    <xf numFmtId="170" fontId="27" fillId="0" borderId="4" xfId="127" applyNumberFormat="1" applyFont="1" applyFill="1" applyBorder="1" applyAlignment="1">
      <alignment vertical="center"/>
    </xf>
    <xf numFmtId="4" fontId="28" fillId="0" borderId="4" xfId="113" applyNumberFormat="1" applyFont="1" applyFill="1" applyBorder="1" applyAlignment="1">
      <alignment vertical="center"/>
    </xf>
    <xf numFmtId="4" fontId="27" fillId="0" borderId="0" xfId="113" applyNumberFormat="1" applyFont="1" applyFill="1"/>
    <xf numFmtId="0" fontId="27" fillId="0" borderId="4" xfId="3" applyFont="1" applyFill="1" applyBorder="1" applyAlignment="1">
      <alignment horizontal="left" vertical="center" wrapText="1"/>
    </xf>
    <xf numFmtId="165" fontId="27" fillId="0" borderId="4" xfId="114" applyNumberFormat="1" applyFont="1" applyFill="1" applyBorder="1" applyAlignment="1" applyProtection="1">
      <alignment vertical="center"/>
    </xf>
    <xf numFmtId="165" fontId="27" fillId="0" borderId="4" xfId="113" applyNumberFormat="1" applyFont="1" applyFill="1" applyBorder="1" applyAlignment="1">
      <alignment vertical="center"/>
    </xf>
    <xf numFmtId="0" fontId="27" fillId="0" borderId="4" xfId="113" applyFont="1" applyFill="1" applyBorder="1" applyAlignment="1">
      <alignment vertical="center"/>
    </xf>
    <xf numFmtId="168" fontId="27" fillId="0" borderId="4" xfId="126" applyNumberFormat="1" applyFont="1" applyFill="1" applyBorder="1" applyAlignment="1">
      <alignment vertical="center"/>
    </xf>
    <xf numFmtId="43" fontId="27" fillId="0" borderId="4" xfId="127" applyFont="1" applyFill="1" applyBorder="1" applyAlignment="1">
      <alignment vertical="center"/>
    </xf>
    <xf numFmtId="170" fontId="28" fillId="0" borderId="4" xfId="127" applyNumberFormat="1" applyFont="1" applyFill="1" applyBorder="1" applyAlignment="1">
      <alignment vertical="center"/>
    </xf>
    <xf numFmtId="165" fontId="36" fillId="0" borderId="4" xfId="114" applyNumberFormat="1" applyFont="1" applyFill="1" applyBorder="1" applyAlignment="1" applyProtection="1">
      <alignment vertical="center"/>
    </xf>
    <xf numFmtId="4" fontId="28" fillId="0" borderId="4" xfId="113" applyNumberFormat="1" applyFont="1" applyFill="1" applyBorder="1" applyAlignment="1">
      <alignment horizontal="center" vertical="center"/>
    </xf>
    <xf numFmtId="43" fontId="28" fillId="0" borderId="4" xfId="127" applyNumberFormat="1" applyFont="1" applyFill="1" applyBorder="1" applyAlignment="1">
      <alignment vertical="center"/>
    </xf>
    <xf numFmtId="165" fontId="27" fillId="0" borderId="4" xfId="114" applyNumberFormat="1" applyFont="1" applyFill="1" applyBorder="1" applyAlignment="1" applyProtection="1">
      <alignment vertical="center" wrapText="1"/>
    </xf>
    <xf numFmtId="0" fontId="36" fillId="0" borderId="4" xfId="113" applyFont="1" applyFill="1" applyBorder="1" applyAlignment="1">
      <alignment horizontal="center" vertical="center"/>
    </xf>
    <xf numFmtId="0" fontId="36" fillId="0" borderId="4" xfId="3" applyFont="1" applyFill="1" applyBorder="1" applyAlignment="1">
      <alignment horizontal="left" vertical="center" wrapText="1"/>
    </xf>
    <xf numFmtId="43" fontId="36" fillId="0" borderId="4" xfId="127" applyFont="1" applyFill="1" applyBorder="1" applyAlignment="1">
      <alignment vertical="center"/>
    </xf>
    <xf numFmtId="170" fontId="36" fillId="0" borderId="4" xfId="127" applyNumberFormat="1" applyFont="1" applyFill="1" applyBorder="1" applyAlignment="1">
      <alignment vertical="center"/>
    </xf>
    <xf numFmtId="170" fontId="37" fillId="0" borderId="4" xfId="127" applyNumberFormat="1" applyFont="1" applyFill="1" applyBorder="1" applyAlignment="1">
      <alignment vertical="center"/>
    </xf>
    <xf numFmtId="0" fontId="36" fillId="0" borderId="0" xfId="113" applyFont="1" applyFill="1"/>
    <xf numFmtId="0" fontId="28" fillId="0" borderId="4" xfId="113" applyFont="1" applyFill="1" applyBorder="1" applyAlignment="1">
      <alignment horizontal="center" vertical="center"/>
    </xf>
    <xf numFmtId="0" fontId="17" fillId="0" borderId="0" xfId="113" applyFont="1" applyFill="1" applyAlignment="1">
      <alignment horizontal="left"/>
    </xf>
    <xf numFmtId="165" fontId="17" fillId="0" borderId="0" xfId="113" applyNumberFormat="1" applyFont="1" applyFill="1"/>
    <xf numFmtId="165" fontId="15" fillId="0" borderId="0" xfId="113" applyNumberFormat="1" applyFont="1" applyFill="1"/>
    <xf numFmtId="0" fontId="17" fillId="0" borderId="4" xfId="128" applyNumberFormat="1" applyFont="1" applyFill="1" applyBorder="1" applyAlignment="1" applyProtection="1">
      <alignment horizontal="center" vertical="center"/>
    </xf>
    <xf numFmtId="43" fontId="17" fillId="0" borderId="0" xfId="127" applyFont="1" applyFill="1"/>
    <xf numFmtId="43" fontId="17" fillId="0" borderId="0" xfId="113" applyNumberFormat="1" applyFont="1" applyFill="1"/>
    <xf numFmtId="165" fontId="17" fillId="0" borderId="0" xfId="113" applyNumberFormat="1" applyFont="1" applyFill="1" applyAlignment="1">
      <alignment horizontal="left"/>
    </xf>
    <xf numFmtId="43" fontId="15" fillId="0" borderId="0" xfId="113" applyNumberFormat="1" applyFont="1" applyFill="1"/>
    <xf numFmtId="170" fontId="15" fillId="0" borderId="0" xfId="113" applyNumberFormat="1" applyFont="1" applyFill="1"/>
    <xf numFmtId="170" fontId="17" fillId="0" borderId="0" xfId="113" applyNumberFormat="1" applyFont="1" applyFill="1"/>
    <xf numFmtId="1" fontId="38" fillId="0" borderId="0" xfId="0" applyNumberFormat="1" applyFont="1" applyFill="1" applyAlignment="1">
      <alignment horizontal="right" vertical="top"/>
    </xf>
    <xf numFmtId="0" fontId="17" fillId="0" borderId="4" xfId="115" applyFont="1" applyFill="1" applyBorder="1" applyAlignment="1">
      <alignment horizontal="left" vertical="center" wrapText="1"/>
    </xf>
    <xf numFmtId="0" fontId="17" fillId="0" borderId="5" xfId="115" applyFont="1" applyFill="1" applyBorder="1" applyAlignment="1">
      <alignment horizontal="left" vertical="center" wrapText="1"/>
    </xf>
    <xf numFmtId="0" fontId="17" fillId="0" borderId="6" xfId="115" applyFont="1" applyFill="1" applyBorder="1" applyAlignment="1">
      <alignment horizontal="left" vertical="center" wrapText="1"/>
    </xf>
    <xf numFmtId="0" fontId="15" fillId="0" borderId="0" xfId="113" applyFont="1" applyFill="1" applyAlignment="1">
      <alignment horizontal="center" wrapText="1"/>
    </xf>
    <xf numFmtId="0" fontId="17" fillId="0" borderId="4" xfId="128" applyNumberFormat="1" applyFont="1" applyFill="1" applyBorder="1" applyAlignment="1" applyProtection="1">
      <alignment horizontal="center" vertical="center"/>
    </xf>
    <xf numFmtId="171" fontId="17" fillId="0" borderId="4" xfId="128" applyNumberFormat="1" applyFont="1" applyFill="1" applyBorder="1" applyAlignment="1">
      <alignment horizontal="center" vertical="center" wrapText="1"/>
    </xf>
    <xf numFmtId="0" fontId="27" fillId="0" borderId="4" xfId="113" applyFont="1" applyFill="1" applyBorder="1" applyAlignment="1">
      <alignment horizontal="center" vertical="center" wrapText="1"/>
    </xf>
    <xf numFmtId="164" fontId="17" fillId="0" borderId="4" xfId="128" applyNumberFormat="1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 applyProtection="1">
      <alignment horizontal="center" vertical="center" wrapText="1"/>
    </xf>
    <xf numFmtId="0" fontId="27" fillId="0" borderId="11" xfId="113" applyFont="1" applyFill="1" applyBorder="1" applyAlignment="1">
      <alignment horizontal="center" vertical="center" wrapText="1"/>
    </xf>
    <xf numFmtId="0" fontId="27" fillId="0" borderId="12" xfId="113" applyFont="1" applyFill="1" applyBorder="1" applyAlignment="1">
      <alignment horizontal="center" vertical="center" wrapText="1"/>
    </xf>
    <xf numFmtId="0" fontId="27" fillId="0" borderId="7" xfId="113" applyFont="1" applyFill="1" applyBorder="1" applyAlignment="1">
      <alignment horizontal="center" vertical="center" wrapText="1"/>
    </xf>
    <xf numFmtId="0" fontId="27" fillId="0" borderId="13" xfId="113" applyFont="1" applyFill="1" applyBorder="1" applyAlignment="1">
      <alignment horizontal="center" vertical="center" wrapText="1"/>
    </xf>
    <xf numFmtId="0" fontId="27" fillId="0" borderId="14" xfId="113" applyFont="1" applyFill="1" applyBorder="1" applyAlignment="1">
      <alignment horizontal="center" vertical="center" wrapText="1"/>
    </xf>
    <xf numFmtId="0" fontId="27" fillId="0" borderId="15" xfId="113" applyFont="1" applyFill="1" applyBorder="1" applyAlignment="1">
      <alignment horizontal="center" vertical="center" wrapText="1"/>
    </xf>
    <xf numFmtId="0" fontId="27" fillId="0" borderId="5" xfId="113" applyFont="1" applyFill="1" applyBorder="1" applyAlignment="1">
      <alignment horizontal="center" vertical="center" wrapText="1"/>
    </xf>
    <xf numFmtId="0" fontId="27" fillId="0" borderId="8" xfId="113" applyFont="1" applyFill="1" applyBorder="1" applyAlignment="1">
      <alignment horizontal="center" vertical="center" wrapText="1"/>
    </xf>
    <xf numFmtId="0" fontId="27" fillId="0" borderId="6" xfId="113" applyFont="1" applyFill="1" applyBorder="1" applyAlignment="1">
      <alignment horizontal="center" vertical="center" wrapText="1"/>
    </xf>
    <xf numFmtId="0" fontId="28" fillId="0" borderId="5" xfId="2" applyNumberFormat="1" applyFont="1" applyFill="1" applyBorder="1" applyAlignment="1" applyProtection="1">
      <alignment horizontal="center" vertical="center" wrapText="1"/>
    </xf>
    <xf numFmtId="0" fontId="28" fillId="0" borderId="8" xfId="2" applyNumberFormat="1" applyFont="1" applyFill="1" applyBorder="1" applyAlignment="1" applyProtection="1">
      <alignment horizontal="center" vertical="center" wrapText="1"/>
    </xf>
    <xf numFmtId="0" fontId="28" fillId="0" borderId="6" xfId="2" applyNumberFormat="1" applyFont="1" applyFill="1" applyBorder="1" applyAlignment="1" applyProtection="1">
      <alignment horizontal="center" vertical="center" wrapText="1"/>
    </xf>
    <xf numFmtId="0" fontId="28" fillId="0" borderId="4" xfId="2" applyNumberFormat="1" applyFont="1" applyFill="1" applyBorder="1" applyAlignment="1" applyProtection="1">
      <alignment horizontal="center" vertical="center" wrapText="1"/>
    </xf>
    <xf numFmtId="0" fontId="27" fillId="0" borderId="4" xfId="113" applyFont="1" applyFill="1" applyBorder="1" applyAlignment="1">
      <alignment horizontal="center" vertical="center"/>
    </xf>
    <xf numFmtId="0" fontId="17" fillId="0" borderId="4" xfId="113" applyFont="1" applyFill="1" applyBorder="1" applyAlignment="1">
      <alignment horizontal="center" vertical="center" wrapText="1"/>
    </xf>
    <xf numFmtId="0" fontId="28" fillId="0" borderId="4" xfId="113" applyFont="1" applyFill="1" applyBorder="1" applyAlignment="1">
      <alignment horizontal="center" vertical="center" wrapText="1"/>
    </xf>
  </cellXfs>
  <cellStyles count="218">
    <cellStyle name="Заголовок 1 2" xfId="119"/>
    <cellStyle name="Заголовок 1 3" xfId="133"/>
    <cellStyle name="Заголовок 1 4" xfId="134"/>
    <cellStyle name="Заголовок 2 2" xfId="135"/>
    <cellStyle name="Заголовок 2 3" xfId="136"/>
    <cellStyle name="Заголовок 2 4" xfId="137"/>
    <cellStyle name="Обычный" xfId="0" builtinId="0"/>
    <cellStyle name="Обычный 12" xfId="123"/>
    <cellStyle name="Обычный 12 2" xfId="128"/>
    <cellStyle name="Обычный 13" xfId="1"/>
    <cellStyle name="Обычный 13 2" xfId="138"/>
    <cellStyle name="Обычный 2" xfId="2"/>
    <cellStyle name="Обычный 2 2" xfId="3"/>
    <cellStyle name="Обычный 2 2 2" xfId="4"/>
    <cellStyle name="Обычный 2 2 3" xfId="116"/>
    <cellStyle name="Обычный 2 3" xfId="5"/>
    <cellStyle name="Обычный 2 4" xfId="113"/>
    <cellStyle name="Обычный 2 4 2" xfId="131"/>
    <cellStyle name="Обычный 2_Расчет норматива" xfId="6"/>
    <cellStyle name="Обычный 3" xfId="7"/>
    <cellStyle name="Обычный 3 2" xfId="8"/>
    <cellStyle name="Обычный 3 3" xfId="117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15"/>
    <cellStyle name="Обычный 8 2" xfId="139"/>
    <cellStyle name="Обычный 9" xfId="118"/>
    <cellStyle name="Процентный" xfId="126" builtinId="5"/>
    <cellStyle name="Процентный 10" xfId="132"/>
    <cellStyle name="Процентный 2" xfId="17"/>
    <cellStyle name="Процентный 2 2" xfId="18"/>
    <cellStyle name="Процентный 2 2 2" xfId="19"/>
    <cellStyle name="Процентный 2 2 2 2" xfId="140"/>
    <cellStyle name="Процентный 2 2 3" xfId="141"/>
    <cellStyle name="Процентный 2 2_Школы" xfId="20"/>
    <cellStyle name="Процентный 2 3" xfId="21"/>
    <cellStyle name="Процентный 2 3 2" xfId="142"/>
    <cellStyle name="Процентный 2_Школы" xfId="22"/>
    <cellStyle name="Процентный 3" xfId="23"/>
    <cellStyle name="Процентный 3 2" xfId="24"/>
    <cellStyle name="Процентный 3 2 2" xfId="25"/>
    <cellStyle name="Процентный 3 2 2 2" xfId="26"/>
    <cellStyle name="Процентный 3 2 2 2 2" xfId="143"/>
    <cellStyle name="Процентный 3 2 2 3" xfId="144"/>
    <cellStyle name="Процентный 3 2 2_Школы" xfId="27"/>
    <cellStyle name="Процентный 3 2 3" xfId="28"/>
    <cellStyle name="Процентный 3 2 3 2" xfId="145"/>
    <cellStyle name="Процентный 3 2 4" xfId="146"/>
    <cellStyle name="Процентный 3 2_Школы" xfId="29"/>
    <cellStyle name="Процентный 3 3" xfId="30"/>
    <cellStyle name="Процентный 3 3 2" xfId="31"/>
    <cellStyle name="Процентный 3 3 2 2" xfId="32"/>
    <cellStyle name="Процентный 3 3 2 2 2" xfId="147"/>
    <cellStyle name="Процентный 3 3 2 3" xfId="148"/>
    <cellStyle name="Процентный 3 3 2_Школы" xfId="33"/>
    <cellStyle name="Процентный 3 3 3" xfId="34"/>
    <cellStyle name="Процентный 3 3 3 2" xfId="149"/>
    <cellStyle name="Процентный 3 3 4" xfId="150"/>
    <cellStyle name="Процентный 3 3_Школы" xfId="35"/>
    <cellStyle name="Процентный 3 4" xfId="36"/>
    <cellStyle name="Процентный 3 4 2" xfId="37"/>
    <cellStyle name="Процентный 3 4 2 2" xfId="38"/>
    <cellStyle name="Процентный 3 4 2 2 2" xfId="151"/>
    <cellStyle name="Процентный 3 4 2 3" xfId="152"/>
    <cellStyle name="Процентный 3 4 2_Школы" xfId="39"/>
    <cellStyle name="Процентный 3 4 3" xfId="40"/>
    <cellStyle name="Процентный 3 4 3 2" xfId="153"/>
    <cellStyle name="Процентный 3 4 4" xfId="154"/>
    <cellStyle name="Процентный 3 4_Школы" xfId="41"/>
    <cellStyle name="Процентный 3 5" xfId="42"/>
    <cellStyle name="Процентный 3 5 2" xfId="43"/>
    <cellStyle name="Процентный 3 5 2 2" xfId="155"/>
    <cellStyle name="Процентный 3 5 3" xfId="156"/>
    <cellStyle name="Процентный 3 5_Школы" xfId="44"/>
    <cellStyle name="Процентный 3 6" xfId="45"/>
    <cellStyle name="Процентный 3 6 2" xfId="157"/>
    <cellStyle name="Процентный 3 7" xfId="158"/>
    <cellStyle name="Процентный 3_Школы" xfId="46"/>
    <cellStyle name="Процентный 4" xfId="47"/>
    <cellStyle name="Процентный 4 2" xfId="48"/>
    <cellStyle name="Процентный 4 2 2" xfId="49"/>
    <cellStyle name="Процентный 4 2 2 2" xfId="159"/>
    <cellStyle name="Процентный 4 2 3" xfId="160"/>
    <cellStyle name="Процентный 4 2_Школы" xfId="50"/>
    <cellStyle name="Процентный 4 3" xfId="51"/>
    <cellStyle name="Процентный 4 3 2" xfId="161"/>
    <cellStyle name="Процентный 4 4" xfId="162"/>
    <cellStyle name="Процентный 4_Школы" xfId="52"/>
    <cellStyle name="Процентный 5" xfId="53"/>
    <cellStyle name="Процентный 5 2" xfId="54"/>
    <cellStyle name="Процентный 5 2 2" xfId="163"/>
    <cellStyle name="Процентный 5 3" xfId="164"/>
    <cellStyle name="Процентный 5_Школы" xfId="55"/>
    <cellStyle name="Процентный 6" xfId="56"/>
    <cellStyle name="Процентный 6 2" xfId="111"/>
    <cellStyle name="Процентный 6 2 2" xfId="165"/>
    <cellStyle name="Процентный 6 3" xfId="166"/>
    <cellStyle name="Процентный 7" xfId="57"/>
    <cellStyle name="Процентный 7 2" xfId="167"/>
    <cellStyle name="Процентный 8" xfId="122"/>
    <cellStyle name="Процентный 9" xfId="130"/>
    <cellStyle name="Таб: +|-" xfId="121"/>
    <cellStyle name="Таб: +|- 2" xfId="168"/>
    <cellStyle name="Таб: Графа" xfId="124"/>
    <cellStyle name="Таб: Номер" xfId="125"/>
    <cellStyle name="Таб: Номер 2" xfId="169"/>
    <cellStyle name="Финансовый" xfId="127" builtinId="3"/>
    <cellStyle name="Финансовый 10" xfId="129"/>
    <cellStyle name="Финансовый 2" xfId="58"/>
    <cellStyle name="Финансовый 2 12" xfId="170"/>
    <cellStyle name="Финансовый 2 2" xfId="59"/>
    <cellStyle name="Финансовый 2 2 2" xfId="60"/>
    <cellStyle name="Финансовый 2 2 2 2" xfId="61"/>
    <cellStyle name="Финансовый 2 2 2 2 2" xfId="171"/>
    <cellStyle name="Финансовый 2 2 2 3" xfId="172"/>
    <cellStyle name="Финансовый 2 2 2_Школы" xfId="62"/>
    <cellStyle name="Финансовый 2 2 3" xfId="63"/>
    <cellStyle name="Финансовый 2 2 3 2" xfId="173"/>
    <cellStyle name="Финансовый 2 2 4" xfId="174"/>
    <cellStyle name="Финансовый 2 2 5" xfId="175"/>
    <cellStyle name="Финансовый 2 2 6" xfId="176"/>
    <cellStyle name="Финансовый 2 2_Школы" xfId="64"/>
    <cellStyle name="Финансовый 2 3" xfId="65"/>
    <cellStyle name="Финансовый 2 3 2" xfId="66"/>
    <cellStyle name="Финансовый 2 3 2 2" xfId="177"/>
    <cellStyle name="Финансовый 2 3 3" xfId="178"/>
    <cellStyle name="Финансовый 2 3_Школы" xfId="67"/>
    <cellStyle name="Финансовый 2 4" xfId="68"/>
    <cellStyle name="Финансовый 2 4 2" xfId="179"/>
    <cellStyle name="Финансовый 2 5" xfId="114"/>
    <cellStyle name="Финансовый 2_Школы" xfId="69"/>
    <cellStyle name="Финансовый 3" xfId="70"/>
    <cellStyle name="Финансовый 3 2" xfId="71"/>
    <cellStyle name="Финансовый 3 2 2" xfId="72"/>
    <cellStyle name="Финансовый 3 2 2 2" xfId="180"/>
    <cellStyle name="Финансовый 3 2 3" xfId="181"/>
    <cellStyle name="Финансовый 3 2_Школы" xfId="73"/>
    <cellStyle name="Финансовый 3 3" xfId="74"/>
    <cellStyle name="Финансовый 3 3 2" xfId="182"/>
    <cellStyle name="Финансовый 3_Школы" xfId="75"/>
    <cellStyle name="Финансовый 4" xfId="76"/>
    <cellStyle name="Финансовый 4 2" xfId="77"/>
    <cellStyle name="Финансовый 4 2 2" xfId="78"/>
    <cellStyle name="Финансовый 4 2 2 2" xfId="79"/>
    <cellStyle name="Финансовый 4 2 2 2 2" xfId="183"/>
    <cellStyle name="Финансовый 4 2 2 3" xfId="184"/>
    <cellStyle name="Финансовый 4 2 2_Школы" xfId="80"/>
    <cellStyle name="Финансовый 4 2 3" xfId="81"/>
    <cellStyle name="Финансовый 4 2 3 2" xfId="185"/>
    <cellStyle name="Финансовый 4 2 4" xfId="186"/>
    <cellStyle name="Финансовый 4 2 5" xfId="187"/>
    <cellStyle name="Финансовый 4 2 6" xfId="188"/>
    <cellStyle name="Финансовый 4 2_Школы" xfId="82"/>
    <cellStyle name="Финансовый 4 3" xfId="83"/>
    <cellStyle name="Финансовый 4 3 2" xfId="84"/>
    <cellStyle name="Финансовый 4 3 2 2" xfId="85"/>
    <cellStyle name="Финансовый 4 3 2 2 2" xfId="189"/>
    <cellStyle name="Финансовый 4 3 2 3" xfId="190"/>
    <cellStyle name="Финансовый 4 3 2_Школы" xfId="86"/>
    <cellStyle name="Финансовый 4 3 3" xfId="87"/>
    <cellStyle name="Финансовый 4 3 3 2" xfId="191"/>
    <cellStyle name="Финансовый 4 3 4" xfId="192"/>
    <cellStyle name="Финансовый 4 3 5" xfId="193"/>
    <cellStyle name="Финансовый 4 3 6" xfId="194"/>
    <cellStyle name="Финансовый 4 3_Школы" xfId="88"/>
    <cellStyle name="Финансовый 4 4" xfId="89"/>
    <cellStyle name="Финансовый 4 4 2" xfId="90"/>
    <cellStyle name="Финансовый 4 4 2 2" xfId="91"/>
    <cellStyle name="Финансовый 4 4 2 2 2" xfId="195"/>
    <cellStyle name="Финансовый 4 4 2 3" xfId="196"/>
    <cellStyle name="Финансовый 4 4 2_Школы" xfId="92"/>
    <cellStyle name="Финансовый 4 4 3" xfId="93"/>
    <cellStyle name="Финансовый 4 4 3 2" xfId="197"/>
    <cellStyle name="Финансовый 4 4 4" xfId="198"/>
    <cellStyle name="Финансовый 4 4 5" xfId="199"/>
    <cellStyle name="Финансовый 4 4 6" xfId="200"/>
    <cellStyle name="Финансовый 4 4_Школы" xfId="94"/>
    <cellStyle name="Финансовый 4 5" xfId="95"/>
    <cellStyle name="Финансовый 4 5 2" xfId="96"/>
    <cellStyle name="Финансовый 4 5 2 2" xfId="201"/>
    <cellStyle name="Финансовый 4 5 3" xfId="202"/>
    <cellStyle name="Финансовый 4 5_Школы" xfId="97"/>
    <cellStyle name="Финансовый 4 6" xfId="98"/>
    <cellStyle name="Финансовый 4 6 2" xfId="203"/>
    <cellStyle name="Финансовый 4 7" xfId="204"/>
    <cellStyle name="Финансовый 4 8" xfId="205"/>
    <cellStyle name="Финансовый 4 9" xfId="206"/>
    <cellStyle name="Финансовый 4_Школы" xfId="99"/>
    <cellStyle name="Финансовый 5" xfId="100"/>
    <cellStyle name="Финансовый 5 2" xfId="101"/>
    <cellStyle name="Финансовый 5 2 2" xfId="102"/>
    <cellStyle name="Финансовый 5 2 2 2" xfId="207"/>
    <cellStyle name="Финансовый 5 2 3" xfId="208"/>
    <cellStyle name="Финансовый 5 2_Школы" xfId="103"/>
    <cellStyle name="Финансовый 5 3" xfId="104"/>
    <cellStyle name="Финансовый 5 3 2" xfId="209"/>
    <cellStyle name="Финансовый 5 4" xfId="210"/>
    <cellStyle name="Финансовый 5 5" xfId="211"/>
    <cellStyle name="Финансовый 5 6" xfId="212"/>
    <cellStyle name="Финансовый 5_Школы" xfId="105"/>
    <cellStyle name="Финансовый 6" xfId="106"/>
    <cellStyle name="Финансовый 6 2" xfId="107"/>
    <cellStyle name="Финансовый 6 2 2" xfId="213"/>
    <cellStyle name="Финансовый 6 3" xfId="214"/>
    <cellStyle name="Финансовый 6_Школы" xfId="108"/>
    <cellStyle name="Финансовый 7" xfId="109"/>
    <cellStyle name="Финансовый 7 2" xfId="112"/>
    <cellStyle name="Финансовый 7 2 2" xfId="215"/>
    <cellStyle name="Финансовый 7 3" xfId="216"/>
    <cellStyle name="Финансовый 8" xfId="110"/>
    <cellStyle name="Финансовый 8 2" xfId="217"/>
    <cellStyle name="Финансовый 9" xfId="1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zoomScale="70" zoomScaleNormal="70" workbookViewId="0">
      <pane xSplit="2" ySplit="3" topLeftCell="C4" activePane="bottomRight" state="frozen"/>
      <selection activeCell="C2" sqref="C2:L2"/>
      <selection pane="topRight" activeCell="C2" sqref="C2:L2"/>
      <selection pane="bottomLeft" activeCell="C2" sqref="C2:L2"/>
      <selection pane="bottomRight" activeCell="I12" sqref="I12"/>
    </sheetView>
  </sheetViews>
  <sheetFormatPr defaultColWidth="8.85546875" defaultRowHeight="12.75" x14ac:dyDescent="0.2"/>
  <cols>
    <col min="1" max="1" width="6" style="3" customWidth="1"/>
    <col min="2" max="2" width="30.28515625" style="3" customWidth="1"/>
    <col min="3" max="3" width="14.7109375" style="3" customWidth="1"/>
    <col min="4" max="4" width="17.7109375" style="3" customWidth="1"/>
    <col min="5" max="5" width="19.28515625" style="3" customWidth="1"/>
    <col min="6" max="6" width="15.85546875" style="3" customWidth="1"/>
    <col min="7" max="7" width="40.7109375" style="3" customWidth="1"/>
    <col min="8" max="8" width="24.5703125" style="3" customWidth="1"/>
    <col min="9" max="9" width="25.85546875" style="3" customWidth="1"/>
    <col min="10" max="10" width="15.42578125" style="3" customWidth="1"/>
    <col min="11" max="11" width="18.85546875" style="3" customWidth="1"/>
    <col min="12" max="12" width="32.7109375" style="3" customWidth="1"/>
    <col min="13" max="13" width="27.7109375" style="3" customWidth="1"/>
    <col min="14" max="14" width="14.85546875" style="3" customWidth="1"/>
    <col min="15" max="15" width="13.28515625" style="3" customWidth="1"/>
    <col min="16" max="16" width="20.28515625" style="3" customWidth="1"/>
    <col min="17" max="17" width="25.7109375" style="3" customWidth="1"/>
    <col min="18" max="18" width="27.140625" style="3" customWidth="1"/>
    <col min="19" max="19" width="14.42578125" style="3" customWidth="1"/>
    <col min="20" max="20" width="17.5703125" style="3" customWidth="1"/>
    <col min="21" max="21" width="20.28515625" style="3" hidden="1" customWidth="1"/>
    <col min="22" max="22" width="36.7109375" style="3" hidden="1" customWidth="1"/>
    <col min="23" max="23" width="14" style="3" customWidth="1"/>
    <col min="24" max="16384" width="8.85546875" style="3"/>
  </cols>
  <sheetData>
    <row r="1" spans="1:24" s="2" customFormat="1" ht="35.25" customHeight="1" x14ac:dyDescent="0.2">
      <c r="A1" s="1"/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11</v>
      </c>
      <c r="M1" s="1">
        <v>10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</row>
    <row r="2" spans="1:24" ht="67.5" customHeight="1" x14ac:dyDescent="0.2">
      <c r="A2" s="97" t="s">
        <v>45</v>
      </c>
      <c r="B2" s="97" t="s">
        <v>46</v>
      </c>
      <c r="C2" s="98" t="s">
        <v>47</v>
      </c>
      <c r="D2" s="97" t="s">
        <v>48</v>
      </c>
      <c r="E2" s="97" t="s">
        <v>49</v>
      </c>
      <c r="F2" s="97" t="s">
        <v>50</v>
      </c>
      <c r="G2" s="97" t="s">
        <v>51</v>
      </c>
      <c r="H2" s="98" t="s">
        <v>52</v>
      </c>
      <c r="I2" s="98" t="s">
        <v>53</v>
      </c>
      <c r="J2" s="97" t="s">
        <v>54</v>
      </c>
      <c r="K2" s="97" t="s">
        <v>55</v>
      </c>
      <c r="L2" s="97" t="s">
        <v>57</v>
      </c>
      <c r="M2" s="97" t="s">
        <v>56</v>
      </c>
      <c r="N2" s="97" t="s">
        <v>58</v>
      </c>
      <c r="O2" s="98" t="s">
        <v>59</v>
      </c>
      <c r="P2" s="98" t="s">
        <v>60</v>
      </c>
      <c r="Q2" s="97" t="s">
        <v>61</v>
      </c>
      <c r="R2" s="98" t="s">
        <v>62</v>
      </c>
      <c r="S2" s="97" t="s">
        <v>63</v>
      </c>
      <c r="T2" s="97" t="s">
        <v>64</v>
      </c>
      <c r="U2" s="98" t="s">
        <v>65</v>
      </c>
      <c r="V2" s="98" t="s">
        <v>66</v>
      </c>
      <c r="W2" s="2"/>
      <c r="X2" s="2"/>
    </row>
    <row r="3" spans="1:24" ht="55.9" customHeight="1" x14ac:dyDescent="0.2">
      <c r="A3" s="97"/>
      <c r="B3" s="97"/>
      <c r="C3" s="99"/>
      <c r="D3" s="97"/>
      <c r="E3" s="97"/>
      <c r="F3" s="97"/>
      <c r="G3" s="97"/>
      <c r="H3" s="99"/>
      <c r="I3" s="99"/>
      <c r="J3" s="97"/>
      <c r="K3" s="97"/>
      <c r="L3" s="97"/>
      <c r="M3" s="97"/>
      <c r="N3" s="97"/>
      <c r="O3" s="99"/>
      <c r="P3" s="99"/>
      <c r="Q3" s="97"/>
      <c r="R3" s="99"/>
      <c r="S3" s="97"/>
      <c r="T3" s="97"/>
      <c r="U3" s="99"/>
      <c r="V3" s="99"/>
      <c r="W3" s="2"/>
      <c r="X3" s="2"/>
    </row>
    <row r="4" spans="1:24" x14ac:dyDescent="0.2">
      <c r="A4" s="5"/>
      <c r="B4" s="5" t="s">
        <v>67</v>
      </c>
      <c r="C4" s="6"/>
      <c r="D4" s="7"/>
      <c r="E4" s="7"/>
      <c r="F4" s="7"/>
      <c r="G4" s="7"/>
      <c r="H4" s="6"/>
      <c r="I4" s="6"/>
      <c r="J4" s="7"/>
      <c r="K4" s="7"/>
      <c r="L4" s="7"/>
      <c r="M4" s="7"/>
      <c r="N4" s="7"/>
      <c r="O4" s="6"/>
      <c r="P4" s="6"/>
      <c r="Q4" s="7"/>
      <c r="R4" s="6"/>
      <c r="S4" s="7"/>
      <c r="T4" s="8">
        <f>SUM(T5:T14)</f>
        <v>1188</v>
      </c>
      <c r="U4" s="9"/>
      <c r="V4" s="9"/>
      <c r="W4" s="2"/>
      <c r="X4" s="2"/>
    </row>
    <row r="5" spans="1:24" ht="30" customHeight="1" x14ac:dyDescent="0.2">
      <c r="A5" s="4">
        <v>1</v>
      </c>
      <c r="B5" s="25" t="s">
        <v>19</v>
      </c>
      <c r="C5" s="10">
        <v>1</v>
      </c>
      <c r="D5" s="11" t="s">
        <v>78</v>
      </c>
      <c r="E5" s="11" t="s">
        <v>77</v>
      </c>
      <c r="F5" s="4">
        <v>1</v>
      </c>
      <c r="G5" s="4">
        <v>1</v>
      </c>
      <c r="H5" s="4">
        <v>1</v>
      </c>
      <c r="I5" s="4"/>
      <c r="J5" s="4"/>
      <c r="K5" s="11">
        <v>1</v>
      </c>
      <c r="L5" s="11">
        <v>1</v>
      </c>
      <c r="M5" s="11">
        <v>1</v>
      </c>
      <c r="N5" s="11">
        <v>1</v>
      </c>
      <c r="O5" s="11" t="s">
        <v>75</v>
      </c>
      <c r="P5" s="11">
        <v>1</v>
      </c>
      <c r="Q5" s="11">
        <v>1</v>
      </c>
      <c r="R5" s="11">
        <v>1</v>
      </c>
      <c r="S5" s="11">
        <v>1</v>
      </c>
      <c r="T5" s="24">
        <v>139</v>
      </c>
      <c r="U5" s="11"/>
      <c r="V5" s="4"/>
      <c r="W5" s="12"/>
      <c r="X5" s="2"/>
    </row>
    <row r="6" spans="1:24" ht="30" customHeight="1" x14ac:dyDescent="0.2">
      <c r="A6" s="4">
        <v>2</v>
      </c>
      <c r="B6" s="25" t="s">
        <v>86</v>
      </c>
      <c r="C6" s="13">
        <v>1</v>
      </c>
      <c r="D6" s="11" t="s">
        <v>85</v>
      </c>
      <c r="E6" s="11" t="s">
        <v>84</v>
      </c>
      <c r="F6" s="11">
        <v>1</v>
      </c>
      <c r="G6" s="11">
        <v>1</v>
      </c>
      <c r="H6" s="28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 t="s">
        <v>75</v>
      </c>
      <c r="P6" s="11">
        <v>1</v>
      </c>
      <c r="Q6" s="11">
        <v>1</v>
      </c>
      <c r="R6" s="11">
        <v>1</v>
      </c>
      <c r="S6" s="11">
        <v>1</v>
      </c>
      <c r="T6" s="24">
        <v>75</v>
      </c>
      <c r="U6" s="11"/>
      <c r="V6" s="11"/>
      <c r="W6" s="12"/>
      <c r="X6" s="2"/>
    </row>
    <row r="7" spans="1:24" ht="30" customHeight="1" x14ac:dyDescent="0.2">
      <c r="A7" s="4">
        <v>3</v>
      </c>
      <c r="B7" s="25" t="s">
        <v>27</v>
      </c>
      <c r="C7" s="10">
        <v>1</v>
      </c>
      <c r="D7" s="28" t="s">
        <v>101</v>
      </c>
      <c r="E7" s="28" t="s">
        <v>102</v>
      </c>
      <c r="F7" s="28">
        <v>1</v>
      </c>
      <c r="G7" s="28">
        <v>1</v>
      </c>
      <c r="H7" s="31">
        <v>1</v>
      </c>
      <c r="I7" s="11">
        <v>1</v>
      </c>
      <c r="J7" s="11">
        <v>1</v>
      </c>
      <c r="K7" s="28">
        <v>1</v>
      </c>
      <c r="L7" s="28">
        <v>1</v>
      </c>
      <c r="M7" s="28">
        <v>1</v>
      </c>
      <c r="N7" s="28">
        <v>1</v>
      </c>
      <c r="O7" s="11" t="s">
        <v>75</v>
      </c>
      <c r="P7" s="28">
        <v>1</v>
      </c>
      <c r="Q7" s="28">
        <v>1</v>
      </c>
      <c r="R7" s="28">
        <v>1</v>
      </c>
      <c r="S7" s="28"/>
      <c r="T7" s="32">
        <v>139</v>
      </c>
      <c r="U7" s="4"/>
      <c r="V7" s="4"/>
      <c r="W7" s="2"/>
      <c r="X7" s="2"/>
    </row>
    <row r="8" spans="1:24" ht="30" customHeight="1" x14ac:dyDescent="0.2">
      <c r="A8" s="4">
        <v>4</v>
      </c>
      <c r="B8" s="25" t="s">
        <v>20</v>
      </c>
      <c r="C8" s="13">
        <v>1</v>
      </c>
      <c r="D8" s="28" t="s">
        <v>103</v>
      </c>
      <c r="E8" s="28" t="s">
        <v>103</v>
      </c>
      <c r="F8" s="28">
        <v>1</v>
      </c>
      <c r="G8" s="28">
        <v>1</v>
      </c>
      <c r="H8" s="28">
        <v>1</v>
      </c>
      <c r="I8" s="37">
        <v>1</v>
      </c>
      <c r="J8" s="37">
        <v>1</v>
      </c>
      <c r="K8" s="28">
        <v>1</v>
      </c>
      <c r="L8" s="28">
        <v>1</v>
      </c>
      <c r="M8" s="28">
        <v>1</v>
      </c>
      <c r="N8" s="28">
        <v>1</v>
      </c>
      <c r="O8" s="11" t="s">
        <v>75</v>
      </c>
      <c r="P8" s="28">
        <v>1</v>
      </c>
      <c r="Q8" s="28">
        <v>1</v>
      </c>
      <c r="R8" s="28">
        <v>1</v>
      </c>
      <c r="S8" s="28">
        <v>1</v>
      </c>
      <c r="T8" s="4">
        <v>123</v>
      </c>
      <c r="U8" s="4"/>
      <c r="V8" s="4"/>
      <c r="W8" s="12"/>
      <c r="X8" s="2"/>
    </row>
    <row r="9" spans="1:24" ht="30" customHeight="1" x14ac:dyDescent="0.2">
      <c r="A9" s="4">
        <v>5</v>
      </c>
      <c r="B9" s="35" t="s">
        <v>26</v>
      </c>
      <c r="C9" s="10"/>
      <c r="D9" s="11" t="s">
        <v>79</v>
      </c>
      <c r="E9" s="11">
        <v>26</v>
      </c>
      <c r="F9" s="11">
        <v>1</v>
      </c>
      <c r="G9" s="28">
        <v>1</v>
      </c>
      <c r="H9" s="28">
        <v>1</v>
      </c>
      <c r="I9" s="11">
        <v>1</v>
      </c>
      <c r="J9" s="11">
        <v>1</v>
      </c>
      <c r="K9" s="11">
        <v>1</v>
      </c>
      <c r="L9" s="29">
        <v>1</v>
      </c>
      <c r="M9" s="11">
        <v>1</v>
      </c>
      <c r="N9" s="11">
        <v>1</v>
      </c>
      <c r="O9" s="11" t="s">
        <v>75</v>
      </c>
      <c r="P9" s="11">
        <v>1</v>
      </c>
      <c r="Q9" s="11">
        <v>1</v>
      </c>
      <c r="R9" s="11">
        <v>1</v>
      </c>
      <c r="S9" s="28">
        <v>1</v>
      </c>
      <c r="T9" s="24">
        <v>165</v>
      </c>
      <c r="U9" s="11"/>
      <c r="V9" s="4"/>
      <c r="W9" s="12"/>
      <c r="X9" s="2"/>
    </row>
    <row r="10" spans="1:24" ht="30" customHeight="1" x14ac:dyDescent="0.2">
      <c r="A10" s="4">
        <v>6</v>
      </c>
      <c r="B10" s="25" t="s">
        <v>23</v>
      </c>
      <c r="C10" s="11" t="s">
        <v>117</v>
      </c>
      <c r="D10" s="22" t="s">
        <v>83</v>
      </c>
      <c r="E10" s="11" t="s">
        <v>82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 t="s">
        <v>75</v>
      </c>
      <c r="P10" s="11">
        <v>1</v>
      </c>
      <c r="Q10" s="11">
        <v>1</v>
      </c>
      <c r="R10" s="11">
        <v>1</v>
      </c>
      <c r="S10" s="11">
        <v>1</v>
      </c>
      <c r="T10" s="24">
        <v>121</v>
      </c>
      <c r="U10" s="11"/>
      <c r="V10" s="11"/>
      <c r="W10" s="12"/>
      <c r="X10" s="2"/>
    </row>
    <row r="11" spans="1:24" ht="30" customHeight="1" x14ac:dyDescent="0.2">
      <c r="A11" s="4">
        <v>7</v>
      </c>
      <c r="B11" s="25" t="s">
        <v>17</v>
      </c>
      <c r="C11" s="11">
        <v>1</v>
      </c>
      <c r="D11" s="11" t="s">
        <v>93</v>
      </c>
      <c r="E11" s="11" t="s">
        <v>92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 t="s">
        <v>75</v>
      </c>
      <c r="P11" s="11">
        <v>1</v>
      </c>
      <c r="Q11" s="11">
        <v>1</v>
      </c>
      <c r="R11" s="11">
        <v>1</v>
      </c>
      <c r="S11" s="11">
        <v>1</v>
      </c>
      <c r="T11" s="24">
        <v>67</v>
      </c>
      <c r="U11" s="11"/>
      <c r="V11" s="11"/>
      <c r="W11" s="12"/>
      <c r="X11" s="2"/>
    </row>
    <row r="12" spans="1:24" ht="30" customHeight="1" x14ac:dyDescent="0.2">
      <c r="A12" s="38">
        <v>8</v>
      </c>
      <c r="B12" s="10" t="s">
        <v>22</v>
      </c>
      <c r="C12" s="11"/>
      <c r="D12" s="11" t="s">
        <v>124</v>
      </c>
      <c r="E12" s="11" t="s">
        <v>84</v>
      </c>
      <c r="F12" s="11">
        <v>1</v>
      </c>
      <c r="G12" s="11">
        <v>1</v>
      </c>
      <c r="H12" s="43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 t="s">
        <v>75</v>
      </c>
      <c r="P12" s="11">
        <v>1</v>
      </c>
      <c r="Q12" s="23"/>
      <c r="R12" s="23"/>
      <c r="S12" s="11">
        <v>1</v>
      </c>
      <c r="T12" s="24">
        <v>33</v>
      </c>
      <c r="U12" s="11"/>
      <c r="V12" s="11"/>
      <c r="W12" s="12"/>
      <c r="X12" s="2"/>
    </row>
    <row r="13" spans="1:24" ht="30" customHeight="1" x14ac:dyDescent="0.2">
      <c r="A13" s="27">
        <v>9</v>
      </c>
      <c r="B13" s="25" t="s">
        <v>18</v>
      </c>
      <c r="C13" s="28">
        <v>1</v>
      </c>
      <c r="D13" s="26" t="s">
        <v>80</v>
      </c>
      <c r="E13" s="28" t="s">
        <v>81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28">
        <v>1</v>
      </c>
      <c r="M13" s="28">
        <v>1</v>
      </c>
      <c r="N13" s="28">
        <v>1</v>
      </c>
      <c r="O13" s="11" t="s">
        <v>75</v>
      </c>
      <c r="P13" s="28">
        <v>1</v>
      </c>
      <c r="Q13" s="28">
        <v>1</v>
      </c>
      <c r="R13" s="28">
        <v>1</v>
      </c>
      <c r="S13" s="28">
        <v>1</v>
      </c>
      <c r="T13" s="24">
        <v>187</v>
      </c>
      <c r="U13" s="11"/>
      <c r="V13" s="11"/>
      <c r="W13" s="12"/>
      <c r="X13" s="2"/>
    </row>
    <row r="14" spans="1:24" ht="30" customHeight="1" x14ac:dyDescent="0.2">
      <c r="A14" s="27">
        <v>10</v>
      </c>
      <c r="B14" s="25" t="s">
        <v>96</v>
      </c>
      <c r="C14" s="27">
        <v>1</v>
      </c>
      <c r="D14" s="26" t="s">
        <v>97</v>
      </c>
      <c r="E14" s="27" t="s">
        <v>98</v>
      </c>
      <c r="F14" s="27">
        <v>1</v>
      </c>
      <c r="G14" s="27">
        <v>1</v>
      </c>
      <c r="H14" s="27">
        <v>1</v>
      </c>
      <c r="I14" s="27">
        <v>1</v>
      </c>
      <c r="J14" s="31">
        <v>1</v>
      </c>
      <c r="K14" s="27">
        <v>1</v>
      </c>
      <c r="L14" s="27">
        <v>1</v>
      </c>
      <c r="M14" s="27">
        <v>1</v>
      </c>
      <c r="N14" s="27">
        <v>1</v>
      </c>
      <c r="O14" s="11"/>
      <c r="P14" s="27">
        <v>1</v>
      </c>
      <c r="Q14" s="27">
        <v>1</v>
      </c>
      <c r="R14" s="27">
        <v>1</v>
      </c>
      <c r="S14" s="31">
        <v>1</v>
      </c>
      <c r="T14" s="24">
        <v>139</v>
      </c>
      <c r="U14" s="11"/>
      <c r="V14" s="11"/>
      <c r="W14" s="12"/>
      <c r="X14" s="2"/>
    </row>
    <row r="15" spans="1:24" x14ac:dyDescent="0.2">
      <c r="A15" s="5"/>
      <c r="B15" s="5" t="s">
        <v>68</v>
      </c>
      <c r="C15" s="1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6"/>
      <c r="S15" s="7"/>
      <c r="T15" s="8">
        <f>SUM(T16:T36)</f>
        <v>2376</v>
      </c>
      <c r="U15" s="14"/>
      <c r="V15" s="14"/>
      <c r="W15" s="12"/>
      <c r="X15" s="2"/>
    </row>
    <row r="16" spans="1:24" ht="30" customHeight="1" x14ac:dyDescent="0.2">
      <c r="A16" s="4">
        <v>1</v>
      </c>
      <c r="B16" s="25" t="s">
        <v>25</v>
      </c>
      <c r="C16" s="13">
        <v>1</v>
      </c>
      <c r="D16" s="4" t="s">
        <v>90</v>
      </c>
      <c r="E16" s="4" t="s">
        <v>69</v>
      </c>
      <c r="F16" s="4">
        <v>1</v>
      </c>
      <c r="G16" s="4">
        <v>1</v>
      </c>
      <c r="H16" s="4">
        <v>1</v>
      </c>
      <c r="I16" s="4">
        <v>1</v>
      </c>
      <c r="J16" s="11">
        <v>1</v>
      </c>
      <c r="K16" s="11">
        <v>1</v>
      </c>
      <c r="L16" s="11">
        <v>1</v>
      </c>
      <c r="M16" s="11">
        <v>1</v>
      </c>
      <c r="N16" s="11"/>
      <c r="O16" s="11" t="s">
        <v>75</v>
      </c>
      <c r="P16" s="11">
        <v>1</v>
      </c>
      <c r="Q16" s="4">
        <v>1</v>
      </c>
      <c r="R16" s="4">
        <v>1</v>
      </c>
      <c r="S16" s="4">
        <v>1</v>
      </c>
      <c r="T16" s="24">
        <v>55</v>
      </c>
      <c r="U16" s="11"/>
      <c r="V16" s="4"/>
      <c r="W16" s="12"/>
      <c r="X16" s="17"/>
    </row>
    <row r="17" spans="1:24" ht="30" customHeight="1" x14ac:dyDescent="0.2">
      <c r="A17" s="4">
        <v>2</v>
      </c>
      <c r="B17" s="25" t="s">
        <v>118</v>
      </c>
      <c r="C17" s="11">
        <v>1</v>
      </c>
      <c r="D17" s="22">
        <v>43501</v>
      </c>
      <c r="E17" s="28" t="s">
        <v>69</v>
      </c>
      <c r="F17" s="28">
        <v>1</v>
      </c>
      <c r="G17" s="11">
        <v>1</v>
      </c>
      <c r="H17" s="11">
        <v>1</v>
      </c>
      <c r="I17" s="11">
        <v>1</v>
      </c>
      <c r="J17" s="11">
        <v>1</v>
      </c>
      <c r="K17" s="11" t="s">
        <v>74</v>
      </c>
      <c r="L17" s="11">
        <v>1</v>
      </c>
      <c r="M17" s="11">
        <v>1</v>
      </c>
      <c r="N17" s="11">
        <v>1</v>
      </c>
      <c r="O17" s="11" t="s">
        <v>75</v>
      </c>
      <c r="P17" s="11">
        <v>1</v>
      </c>
      <c r="Q17" s="11">
        <v>1</v>
      </c>
      <c r="R17" s="11">
        <v>1</v>
      </c>
      <c r="S17" s="11">
        <v>1</v>
      </c>
      <c r="T17" s="24">
        <v>56</v>
      </c>
      <c r="U17" s="11"/>
      <c r="V17" s="11">
        <v>1</v>
      </c>
      <c r="W17" s="12"/>
      <c r="X17" s="2"/>
    </row>
    <row r="18" spans="1:24" ht="30" customHeight="1" x14ac:dyDescent="0.2">
      <c r="A18" s="4">
        <v>3</v>
      </c>
      <c r="B18" s="25" t="s">
        <v>29</v>
      </c>
      <c r="C18" s="28">
        <v>1</v>
      </c>
      <c r="D18" s="26">
        <v>42431</v>
      </c>
      <c r="E18" s="28" t="s">
        <v>69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  <c r="K18" s="28">
        <v>1</v>
      </c>
      <c r="L18" s="28">
        <v>1</v>
      </c>
      <c r="M18" s="28">
        <v>1</v>
      </c>
      <c r="N18" s="28">
        <v>1</v>
      </c>
      <c r="O18" s="11" t="s">
        <v>75</v>
      </c>
      <c r="P18" s="28">
        <v>1</v>
      </c>
      <c r="Q18" s="28">
        <v>1</v>
      </c>
      <c r="R18" s="28">
        <v>1</v>
      </c>
      <c r="S18" s="28">
        <v>1</v>
      </c>
      <c r="T18" s="24">
        <v>25</v>
      </c>
      <c r="U18" s="11"/>
      <c r="V18" s="11"/>
      <c r="W18" s="2"/>
      <c r="X18" s="2"/>
    </row>
    <row r="19" spans="1:24" ht="30" customHeight="1" x14ac:dyDescent="0.2">
      <c r="A19" s="31">
        <v>4</v>
      </c>
      <c r="B19" s="25" t="s">
        <v>30</v>
      </c>
      <c r="C19" s="10">
        <v>1</v>
      </c>
      <c r="D19" s="11" t="s">
        <v>105</v>
      </c>
      <c r="E19" s="21" t="s">
        <v>69</v>
      </c>
      <c r="F19" s="11">
        <v>1</v>
      </c>
      <c r="G19" s="11">
        <v>1</v>
      </c>
      <c r="H19" s="11">
        <v>1</v>
      </c>
      <c r="I19" s="11">
        <v>1</v>
      </c>
      <c r="J19" s="4">
        <v>1</v>
      </c>
      <c r="K19" s="11" t="s">
        <v>74</v>
      </c>
      <c r="L19" s="11">
        <v>1</v>
      </c>
      <c r="M19" s="11">
        <v>1</v>
      </c>
      <c r="N19" s="11">
        <v>1</v>
      </c>
      <c r="O19" s="11" t="s">
        <v>75</v>
      </c>
      <c r="P19" s="11">
        <v>1</v>
      </c>
      <c r="Q19" s="11">
        <v>1</v>
      </c>
      <c r="R19" s="11">
        <v>1</v>
      </c>
      <c r="S19" s="11">
        <v>1</v>
      </c>
      <c r="T19" s="24">
        <v>234</v>
      </c>
      <c r="U19" s="11"/>
      <c r="V19" s="11">
        <v>1</v>
      </c>
      <c r="W19" s="2"/>
      <c r="X19" s="2"/>
    </row>
    <row r="20" spans="1:24" ht="30" customHeight="1" x14ac:dyDescent="0.2">
      <c r="A20" s="31">
        <v>5</v>
      </c>
      <c r="B20" s="35" t="s">
        <v>28</v>
      </c>
      <c r="C20" s="10">
        <v>1</v>
      </c>
      <c r="D20" s="11" t="s">
        <v>108</v>
      </c>
      <c r="E20" s="21" t="s">
        <v>69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 t="s">
        <v>75</v>
      </c>
      <c r="P20" s="11">
        <v>1</v>
      </c>
      <c r="Q20" s="11">
        <v>1</v>
      </c>
      <c r="R20" s="4">
        <v>1</v>
      </c>
      <c r="S20" s="29">
        <v>1</v>
      </c>
      <c r="T20" s="24">
        <v>130</v>
      </c>
      <c r="U20" s="11"/>
      <c r="V20" s="11"/>
      <c r="W20" s="2"/>
      <c r="X20" s="2"/>
    </row>
    <row r="21" spans="1:24" ht="30" customHeight="1" x14ac:dyDescent="0.2">
      <c r="A21" s="31">
        <v>6</v>
      </c>
      <c r="B21" s="25" t="s">
        <v>31</v>
      </c>
      <c r="C21" s="10">
        <v>1</v>
      </c>
      <c r="D21" s="11" t="s">
        <v>106</v>
      </c>
      <c r="E21" s="21" t="s">
        <v>69</v>
      </c>
      <c r="F21" s="11">
        <v>1</v>
      </c>
      <c r="G21" s="11">
        <v>1</v>
      </c>
      <c r="H21" s="11">
        <v>1</v>
      </c>
      <c r="I21" s="11">
        <v>1</v>
      </c>
      <c r="J21" s="4">
        <v>1</v>
      </c>
      <c r="K21" s="11">
        <v>1</v>
      </c>
      <c r="L21" s="11">
        <v>1</v>
      </c>
      <c r="M21" s="11">
        <v>1</v>
      </c>
      <c r="N21" s="11">
        <v>1</v>
      </c>
      <c r="O21" s="11" t="s">
        <v>75</v>
      </c>
      <c r="P21" s="11">
        <v>1</v>
      </c>
      <c r="Q21" s="11">
        <v>1</v>
      </c>
      <c r="R21" s="11">
        <v>1</v>
      </c>
      <c r="S21" s="11">
        <v>1</v>
      </c>
      <c r="T21" s="24">
        <v>404</v>
      </c>
      <c r="U21" s="11"/>
      <c r="V21" s="11"/>
      <c r="W21" s="2"/>
      <c r="X21" s="2"/>
    </row>
    <row r="22" spans="1:24" ht="30" customHeight="1" x14ac:dyDescent="0.2">
      <c r="A22" s="31">
        <v>7</v>
      </c>
      <c r="B22" s="35" t="s">
        <v>39</v>
      </c>
      <c r="C22" s="10">
        <v>1</v>
      </c>
      <c r="D22" s="11" t="s">
        <v>107</v>
      </c>
      <c r="E22" s="33" t="s">
        <v>69</v>
      </c>
      <c r="F22" s="11">
        <v>1</v>
      </c>
      <c r="G22" s="11">
        <v>1</v>
      </c>
      <c r="H22" s="29">
        <v>1</v>
      </c>
      <c r="I22" s="29">
        <v>1</v>
      </c>
      <c r="J22" s="29">
        <v>1</v>
      </c>
      <c r="K22" s="11" t="s">
        <v>74</v>
      </c>
      <c r="L22" s="11">
        <v>1</v>
      </c>
      <c r="M22" s="11">
        <v>1</v>
      </c>
      <c r="N22" s="11">
        <v>1</v>
      </c>
      <c r="O22" s="11" t="s">
        <v>75</v>
      </c>
      <c r="P22" s="11">
        <v>1</v>
      </c>
      <c r="Q22" s="29">
        <v>1</v>
      </c>
      <c r="R22" s="11">
        <v>1</v>
      </c>
      <c r="S22" s="11">
        <v>1</v>
      </c>
      <c r="T22" s="24">
        <v>285</v>
      </c>
      <c r="U22" s="11"/>
      <c r="V22" s="11"/>
      <c r="W22" s="2"/>
      <c r="X22" s="2"/>
    </row>
    <row r="23" spans="1:24" ht="30" customHeight="1" x14ac:dyDescent="0.2">
      <c r="A23" s="33">
        <v>8</v>
      </c>
      <c r="B23" s="35" t="s">
        <v>33</v>
      </c>
      <c r="C23" s="10">
        <v>1</v>
      </c>
      <c r="D23" s="11" t="s">
        <v>114</v>
      </c>
      <c r="E23" s="21" t="s">
        <v>69</v>
      </c>
      <c r="F23" s="11">
        <v>1</v>
      </c>
      <c r="G23" s="29">
        <v>1</v>
      </c>
      <c r="H23" s="11">
        <v>1</v>
      </c>
      <c r="I23" s="11">
        <v>1</v>
      </c>
      <c r="J23" s="11">
        <v>1</v>
      </c>
      <c r="K23" s="29">
        <v>1</v>
      </c>
      <c r="L23" s="11">
        <v>1</v>
      </c>
      <c r="M23" s="11">
        <v>1</v>
      </c>
      <c r="N23" s="11">
        <v>1</v>
      </c>
      <c r="O23" s="11" t="s">
        <v>75</v>
      </c>
      <c r="P23" s="11">
        <v>1</v>
      </c>
      <c r="Q23" s="11">
        <v>1</v>
      </c>
      <c r="R23" s="11">
        <v>1</v>
      </c>
      <c r="S23" s="29">
        <v>1</v>
      </c>
      <c r="T23" s="24">
        <v>136</v>
      </c>
      <c r="U23" s="11"/>
      <c r="V23" s="11">
        <v>1</v>
      </c>
      <c r="W23" s="2"/>
      <c r="X23" s="2"/>
    </row>
    <row r="24" spans="1:24" ht="30" customHeight="1" x14ac:dyDescent="0.2">
      <c r="A24" s="33">
        <v>9</v>
      </c>
      <c r="B24" s="25" t="s">
        <v>32</v>
      </c>
      <c r="C24" s="10">
        <v>1</v>
      </c>
      <c r="D24" s="10" t="s">
        <v>100</v>
      </c>
      <c r="E24" s="21" t="s">
        <v>69</v>
      </c>
      <c r="F24" s="10">
        <v>1</v>
      </c>
      <c r="G24" s="10">
        <v>1</v>
      </c>
      <c r="H24" s="10">
        <v>1</v>
      </c>
      <c r="I24" s="11">
        <v>1</v>
      </c>
      <c r="J24" s="11">
        <v>1</v>
      </c>
      <c r="K24" s="11">
        <v>1</v>
      </c>
      <c r="L24" s="11">
        <v>1</v>
      </c>
      <c r="M24" s="10">
        <v>1</v>
      </c>
      <c r="N24" s="10">
        <v>1</v>
      </c>
      <c r="O24" s="11" t="s">
        <v>75</v>
      </c>
      <c r="P24" s="10">
        <v>1</v>
      </c>
      <c r="Q24" s="10">
        <v>1</v>
      </c>
      <c r="R24" s="10">
        <v>1</v>
      </c>
      <c r="S24" s="11">
        <v>1</v>
      </c>
      <c r="T24" s="24">
        <v>72</v>
      </c>
      <c r="U24" s="11"/>
      <c r="V24" s="11"/>
      <c r="W24" s="2"/>
      <c r="X24" s="2"/>
    </row>
    <row r="25" spans="1:24" ht="30" customHeight="1" x14ac:dyDescent="0.2">
      <c r="A25" s="33">
        <v>10</v>
      </c>
      <c r="B25" s="25" t="s">
        <v>34</v>
      </c>
      <c r="C25" s="10">
        <v>1</v>
      </c>
      <c r="D25" s="10" t="s">
        <v>95</v>
      </c>
      <c r="E25" s="21" t="s">
        <v>69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 t="s">
        <v>75</v>
      </c>
      <c r="P25" s="11">
        <v>1</v>
      </c>
      <c r="Q25" s="11">
        <v>1</v>
      </c>
      <c r="R25" s="21">
        <v>1</v>
      </c>
      <c r="S25" s="11"/>
      <c r="T25" s="24">
        <v>76</v>
      </c>
      <c r="U25" s="11"/>
      <c r="V25" s="11"/>
      <c r="W25" s="2"/>
      <c r="X25" s="2"/>
    </row>
    <row r="26" spans="1:24" ht="30" customHeight="1" x14ac:dyDescent="0.2">
      <c r="A26" s="33">
        <v>11</v>
      </c>
      <c r="B26" s="10" t="s">
        <v>122</v>
      </c>
      <c r="C26" s="10">
        <v>1</v>
      </c>
      <c r="D26" s="10" t="s">
        <v>116</v>
      </c>
      <c r="E26" s="21" t="s">
        <v>69</v>
      </c>
      <c r="F26" s="11">
        <v>1</v>
      </c>
      <c r="G26" s="11">
        <v>1</v>
      </c>
      <c r="H26" s="11">
        <v>1</v>
      </c>
      <c r="I26" s="11">
        <v>1</v>
      </c>
      <c r="J26" s="23">
        <v>1</v>
      </c>
      <c r="K26" s="11">
        <v>1</v>
      </c>
      <c r="L26" s="23"/>
      <c r="M26" s="11">
        <v>1</v>
      </c>
      <c r="N26" s="11">
        <v>1</v>
      </c>
      <c r="O26" s="11" t="s">
        <v>75</v>
      </c>
      <c r="P26" s="11">
        <v>1</v>
      </c>
      <c r="Q26" s="11">
        <v>1</v>
      </c>
      <c r="R26" s="23"/>
      <c r="S26" s="11">
        <v>1</v>
      </c>
      <c r="T26" s="24">
        <v>490</v>
      </c>
      <c r="U26" s="11"/>
      <c r="V26" s="11"/>
      <c r="W26" s="2"/>
      <c r="X26" s="2"/>
    </row>
    <row r="27" spans="1:24" ht="30" customHeight="1" x14ac:dyDescent="0.2">
      <c r="A27" s="33">
        <v>12</v>
      </c>
      <c r="B27" s="25" t="s">
        <v>99</v>
      </c>
      <c r="C27" s="10">
        <v>1</v>
      </c>
      <c r="D27" s="11" t="s">
        <v>78</v>
      </c>
      <c r="E27" s="21" t="s">
        <v>69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 t="s">
        <v>75</v>
      </c>
      <c r="P27" s="11">
        <v>1</v>
      </c>
      <c r="Q27" s="11">
        <v>1</v>
      </c>
      <c r="R27" s="11">
        <v>1</v>
      </c>
      <c r="S27" s="11">
        <v>1</v>
      </c>
      <c r="T27" s="24">
        <v>20</v>
      </c>
      <c r="U27" s="11"/>
      <c r="V27" s="11"/>
      <c r="W27" s="2"/>
      <c r="X27" s="2"/>
    </row>
    <row r="28" spans="1:24" ht="30" customHeight="1" x14ac:dyDescent="0.2">
      <c r="A28" s="33">
        <v>13</v>
      </c>
      <c r="B28" s="25" t="s">
        <v>40</v>
      </c>
      <c r="C28" s="10">
        <v>1</v>
      </c>
      <c r="D28" s="11" t="s">
        <v>87</v>
      </c>
      <c r="E28" s="27" t="s">
        <v>69</v>
      </c>
      <c r="F28" s="11">
        <v>1</v>
      </c>
      <c r="G28" s="11">
        <v>1</v>
      </c>
      <c r="H28" s="11">
        <v>1</v>
      </c>
      <c r="I28" s="11">
        <v>1</v>
      </c>
      <c r="J28" s="11"/>
      <c r="K28" s="11">
        <v>1</v>
      </c>
      <c r="L28" s="11">
        <v>1</v>
      </c>
      <c r="M28" s="11">
        <v>1</v>
      </c>
      <c r="N28" s="11">
        <v>1</v>
      </c>
      <c r="O28" s="11" t="s">
        <v>75</v>
      </c>
      <c r="P28" s="11">
        <v>1</v>
      </c>
      <c r="Q28" s="11">
        <v>1</v>
      </c>
      <c r="R28" s="11">
        <v>1</v>
      </c>
      <c r="S28" s="11">
        <v>1</v>
      </c>
      <c r="T28" s="24">
        <v>20</v>
      </c>
      <c r="U28" s="11"/>
      <c r="V28" s="11"/>
      <c r="W28" s="2"/>
      <c r="X28" s="2"/>
    </row>
    <row r="29" spans="1:24" ht="30" customHeight="1" x14ac:dyDescent="0.2">
      <c r="A29" s="33">
        <v>14</v>
      </c>
      <c r="B29" s="25" t="s">
        <v>120</v>
      </c>
      <c r="C29" s="10">
        <v>1</v>
      </c>
      <c r="D29" s="11" t="s">
        <v>115</v>
      </c>
      <c r="E29" s="36" t="s">
        <v>69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 t="s">
        <v>75</v>
      </c>
      <c r="P29" s="11">
        <v>1</v>
      </c>
      <c r="Q29" s="11">
        <v>1</v>
      </c>
      <c r="R29" s="11">
        <v>1</v>
      </c>
      <c r="S29" s="11">
        <v>1</v>
      </c>
      <c r="T29" s="24">
        <v>150</v>
      </c>
      <c r="U29" s="11"/>
      <c r="V29" s="11"/>
      <c r="W29" s="2"/>
      <c r="X29" s="2"/>
    </row>
    <row r="30" spans="1:24" ht="30" customHeight="1" x14ac:dyDescent="0.2">
      <c r="A30" s="39">
        <v>15</v>
      </c>
      <c r="B30" s="40" t="s">
        <v>41</v>
      </c>
      <c r="C30" s="40"/>
      <c r="D30" s="41"/>
      <c r="E30" s="39" t="s">
        <v>69</v>
      </c>
      <c r="F30" s="41"/>
      <c r="G30" s="41"/>
      <c r="H30" s="41"/>
      <c r="I30" s="41"/>
      <c r="J30" s="41"/>
      <c r="K30" s="41"/>
      <c r="L30" s="41"/>
      <c r="M30" s="41"/>
      <c r="N30" s="41"/>
      <c r="O30" s="41" t="s">
        <v>75</v>
      </c>
      <c r="P30" s="41"/>
      <c r="Q30" s="41"/>
      <c r="R30" s="41"/>
      <c r="S30" s="41"/>
      <c r="T30" s="41"/>
      <c r="U30" s="11"/>
      <c r="V30" s="11"/>
      <c r="W30" s="2"/>
      <c r="X30" s="2"/>
    </row>
    <row r="31" spans="1:24" ht="30" customHeight="1" x14ac:dyDescent="0.2">
      <c r="A31" s="33">
        <v>16</v>
      </c>
      <c r="B31" s="25" t="s">
        <v>76</v>
      </c>
      <c r="C31" s="10">
        <v>1</v>
      </c>
      <c r="D31" s="22">
        <v>44074</v>
      </c>
      <c r="E31" s="28" t="s">
        <v>69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 t="s">
        <v>75</v>
      </c>
      <c r="P31" s="11">
        <v>1</v>
      </c>
      <c r="Q31" s="11">
        <v>1</v>
      </c>
      <c r="R31" s="11">
        <v>1</v>
      </c>
      <c r="S31" s="11">
        <v>1</v>
      </c>
      <c r="T31" s="24">
        <v>25</v>
      </c>
      <c r="U31" s="11"/>
      <c r="V31" s="11"/>
      <c r="W31" s="2"/>
      <c r="X31" s="2"/>
    </row>
    <row r="32" spans="1:24" ht="30" customHeight="1" x14ac:dyDescent="0.2">
      <c r="A32" s="33">
        <v>17</v>
      </c>
      <c r="B32" s="35" t="s">
        <v>104</v>
      </c>
      <c r="C32" s="10">
        <v>1</v>
      </c>
      <c r="D32" s="42">
        <v>44074</v>
      </c>
      <c r="E32" s="33" t="s">
        <v>69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 t="s">
        <v>75</v>
      </c>
      <c r="P32" s="11">
        <v>1</v>
      </c>
      <c r="Q32" s="11">
        <v>1</v>
      </c>
      <c r="R32" s="11">
        <v>1</v>
      </c>
      <c r="S32" s="11">
        <v>1</v>
      </c>
      <c r="T32" s="24">
        <v>40</v>
      </c>
      <c r="U32" s="11"/>
      <c r="V32" s="11"/>
      <c r="W32" s="2"/>
      <c r="X32" s="2"/>
    </row>
    <row r="33" spans="1:24" ht="30" customHeight="1" x14ac:dyDescent="0.2">
      <c r="A33" s="33">
        <v>18</v>
      </c>
      <c r="B33" s="35" t="s">
        <v>121</v>
      </c>
      <c r="C33" s="10">
        <v>1</v>
      </c>
      <c r="D33" s="10" t="s">
        <v>94</v>
      </c>
      <c r="E33" s="30" t="s">
        <v>69</v>
      </c>
      <c r="F33" s="11">
        <v>1</v>
      </c>
      <c r="G33" s="11">
        <v>1</v>
      </c>
      <c r="H33" s="11">
        <v>1</v>
      </c>
      <c r="I33" s="29">
        <v>1</v>
      </c>
      <c r="J33" s="29">
        <v>1</v>
      </c>
      <c r="K33" s="11">
        <v>1</v>
      </c>
      <c r="L33" s="11">
        <v>1</v>
      </c>
      <c r="M33" s="11">
        <v>1</v>
      </c>
      <c r="N33" s="11">
        <v>1</v>
      </c>
      <c r="O33" s="11" t="s">
        <v>75</v>
      </c>
      <c r="P33" s="11">
        <v>1</v>
      </c>
      <c r="Q33" s="11">
        <v>1</v>
      </c>
      <c r="R33" s="11">
        <v>1</v>
      </c>
      <c r="S33" s="11">
        <v>1</v>
      </c>
      <c r="T33" s="24">
        <v>72</v>
      </c>
      <c r="U33" s="11"/>
      <c r="V33" s="11"/>
      <c r="W33" s="2"/>
      <c r="X33" s="2"/>
    </row>
    <row r="34" spans="1:24" ht="30" customHeight="1" x14ac:dyDescent="0.2">
      <c r="A34" s="34">
        <v>19</v>
      </c>
      <c r="B34" s="25" t="s">
        <v>109</v>
      </c>
      <c r="C34" s="11">
        <v>1</v>
      </c>
      <c r="D34" s="10" t="s">
        <v>110</v>
      </c>
      <c r="E34" s="34" t="s">
        <v>69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 t="s">
        <v>74</v>
      </c>
      <c r="L34" s="11">
        <v>1</v>
      </c>
      <c r="M34" s="11">
        <v>1</v>
      </c>
      <c r="N34" s="11">
        <v>1</v>
      </c>
      <c r="O34" s="11" t="s">
        <v>75</v>
      </c>
      <c r="P34" s="11">
        <v>1</v>
      </c>
      <c r="Q34" s="11">
        <v>1</v>
      </c>
      <c r="R34" s="11">
        <v>1</v>
      </c>
      <c r="S34" s="11">
        <v>1</v>
      </c>
      <c r="T34" s="24">
        <v>86</v>
      </c>
      <c r="U34" s="11"/>
      <c r="V34" s="11"/>
      <c r="W34" s="2"/>
      <c r="X34" s="2"/>
    </row>
    <row r="35" spans="1:24" ht="30" customHeight="1" x14ac:dyDescent="0.2">
      <c r="A35" s="39">
        <v>20</v>
      </c>
      <c r="B35" s="40" t="s">
        <v>73</v>
      </c>
      <c r="C35" s="40"/>
      <c r="D35" s="41"/>
      <c r="E35" s="39" t="s">
        <v>69</v>
      </c>
      <c r="F35" s="41"/>
      <c r="G35" s="41"/>
      <c r="H35" s="41"/>
      <c r="I35" s="41"/>
      <c r="J35" s="41"/>
      <c r="K35" s="41"/>
      <c r="L35" s="41"/>
      <c r="M35" s="41"/>
      <c r="N35" s="41"/>
      <c r="O35" s="41" t="s">
        <v>75</v>
      </c>
      <c r="P35" s="41"/>
      <c r="Q35" s="41"/>
      <c r="R35" s="41"/>
      <c r="S35" s="41"/>
      <c r="T35" s="41"/>
      <c r="U35" s="11"/>
      <c r="V35" s="11"/>
      <c r="W35" s="2"/>
      <c r="X35" s="2"/>
    </row>
    <row r="36" spans="1:24" ht="30" customHeight="1" x14ac:dyDescent="0.2">
      <c r="A36" s="27"/>
      <c r="B36" s="10"/>
      <c r="C36" s="10"/>
      <c r="D36" s="11"/>
      <c r="E36" s="21" t="s">
        <v>69</v>
      </c>
      <c r="F36" s="11"/>
      <c r="G36" s="11"/>
      <c r="H36" s="11"/>
      <c r="I36" s="11"/>
      <c r="J36" s="11"/>
      <c r="K36" s="11"/>
      <c r="L36" s="11"/>
      <c r="M36" s="11"/>
      <c r="N36" s="11"/>
      <c r="O36" s="11" t="s">
        <v>75</v>
      </c>
      <c r="P36" s="11"/>
      <c r="Q36" s="11"/>
      <c r="R36" s="11"/>
      <c r="S36" s="11"/>
      <c r="T36" s="11"/>
      <c r="U36" s="11"/>
      <c r="V36" s="11"/>
      <c r="W36" s="2"/>
      <c r="X36" s="2"/>
    </row>
    <row r="37" spans="1:24" x14ac:dyDescent="0.2">
      <c r="A37" s="5"/>
      <c r="B37" s="5" t="s">
        <v>71</v>
      </c>
      <c r="C37" s="1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6"/>
      <c r="S37" s="7"/>
      <c r="T37" s="8">
        <f>SUM(T38:T43)</f>
        <v>272</v>
      </c>
      <c r="U37" s="14"/>
      <c r="V37" s="14"/>
      <c r="W37" s="12"/>
      <c r="X37" s="2"/>
    </row>
    <row r="38" spans="1:24" s="20" customFormat="1" ht="30" customHeight="1" x14ac:dyDescent="0.2">
      <c r="A38" s="4">
        <v>1</v>
      </c>
      <c r="B38" s="35" t="s">
        <v>123</v>
      </c>
      <c r="C38" s="10">
        <v>1</v>
      </c>
      <c r="D38" s="4" t="s">
        <v>88</v>
      </c>
      <c r="E38" s="11" t="s">
        <v>69</v>
      </c>
      <c r="F38" s="4">
        <v>1</v>
      </c>
      <c r="G38" s="4">
        <v>1</v>
      </c>
      <c r="H38" s="11">
        <v>1</v>
      </c>
      <c r="I38" s="29">
        <v>1</v>
      </c>
      <c r="J38" s="29">
        <v>1</v>
      </c>
      <c r="K38" s="4">
        <v>1</v>
      </c>
      <c r="L38" s="4">
        <v>1</v>
      </c>
      <c r="M38" s="29">
        <v>1</v>
      </c>
      <c r="N38" s="11" t="s">
        <v>75</v>
      </c>
      <c r="O38" s="4"/>
      <c r="P38" s="29">
        <v>1</v>
      </c>
      <c r="Q38" s="4">
        <v>1</v>
      </c>
      <c r="R38" s="4">
        <v>1</v>
      </c>
      <c r="S38" s="4">
        <v>1</v>
      </c>
      <c r="T38" s="32">
        <v>26</v>
      </c>
      <c r="U38" s="4"/>
      <c r="V38" s="4"/>
      <c r="W38" s="18"/>
      <c r="X38" s="19"/>
    </row>
    <row r="39" spans="1:24" ht="30" customHeight="1" x14ac:dyDescent="0.2">
      <c r="A39" s="4">
        <v>2</v>
      </c>
      <c r="B39" s="25" t="s">
        <v>21</v>
      </c>
      <c r="C39" s="10">
        <v>1</v>
      </c>
      <c r="D39" s="10" t="s">
        <v>89</v>
      </c>
      <c r="E39" s="11" t="s">
        <v>69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 t="s">
        <v>75</v>
      </c>
      <c r="O39" s="11"/>
      <c r="P39" s="11">
        <v>1</v>
      </c>
      <c r="Q39" s="4">
        <v>1</v>
      </c>
      <c r="R39" s="4">
        <v>1</v>
      </c>
      <c r="S39" s="11">
        <v>1</v>
      </c>
      <c r="T39" s="24">
        <v>80</v>
      </c>
      <c r="U39" s="11"/>
      <c r="V39" s="11"/>
      <c r="W39" s="12"/>
      <c r="X39" s="2"/>
    </row>
    <row r="40" spans="1:24" ht="30" customHeight="1" x14ac:dyDescent="0.2">
      <c r="A40" s="4">
        <v>3</v>
      </c>
      <c r="B40" s="25" t="s">
        <v>24</v>
      </c>
      <c r="C40" s="13">
        <v>1</v>
      </c>
      <c r="D40" s="11" t="s">
        <v>91</v>
      </c>
      <c r="E40" s="11" t="s">
        <v>69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 t="s">
        <v>75</v>
      </c>
      <c r="O40" s="11"/>
      <c r="P40" s="11">
        <v>1</v>
      </c>
      <c r="Q40" s="11">
        <v>1</v>
      </c>
      <c r="R40" s="11">
        <v>1</v>
      </c>
      <c r="S40" s="11">
        <v>1</v>
      </c>
      <c r="T40" s="24">
        <v>30</v>
      </c>
      <c r="U40" s="11"/>
      <c r="V40" s="11">
        <v>1</v>
      </c>
      <c r="W40" s="12"/>
      <c r="X40" s="2"/>
    </row>
    <row r="41" spans="1:24" ht="30" customHeight="1" x14ac:dyDescent="0.2">
      <c r="A41" s="4">
        <v>4</v>
      </c>
      <c r="B41" s="35" t="s">
        <v>36</v>
      </c>
      <c r="C41" s="13">
        <v>1</v>
      </c>
      <c r="D41" s="11" t="s">
        <v>113</v>
      </c>
      <c r="E41" s="11" t="s">
        <v>69</v>
      </c>
      <c r="F41" s="11">
        <v>1</v>
      </c>
      <c r="G41" s="11">
        <v>1</v>
      </c>
      <c r="H41" s="11">
        <v>1</v>
      </c>
      <c r="I41" s="11">
        <v>1</v>
      </c>
      <c r="J41" s="13">
        <v>1</v>
      </c>
      <c r="K41" s="11">
        <v>1</v>
      </c>
      <c r="L41" s="11">
        <v>1</v>
      </c>
      <c r="M41" s="11">
        <v>1</v>
      </c>
      <c r="N41" s="11" t="s">
        <v>75</v>
      </c>
      <c r="O41" s="11"/>
      <c r="P41" s="11">
        <v>1</v>
      </c>
      <c r="Q41" s="11">
        <v>1</v>
      </c>
      <c r="R41" s="11">
        <v>1</v>
      </c>
      <c r="S41" s="29">
        <v>1</v>
      </c>
      <c r="T41" s="24">
        <v>64</v>
      </c>
      <c r="U41" s="11"/>
      <c r="V41" s="11"/>
      <c r="W41" s="12"/>
      <c r="X41" s="2"/>
    </row>
    <row r="42" spans="1:24" ht="30" customHeight="1" x14ac:dyDescent="0.2">
      <c r="A42" s="36">
        <v>5</v>
      </c>
      <c r="B42" s="35" t="s">
        <v>35</v>
      </c>
      <c r="C42" s="11">
        <v>1</v>
      </c>
      <c r="D42" s="11" t="s">
        <v>112</v>
      </c>
      <c r="E42" s="11" t="s">
        <v>69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 t="s">
        <v>70</v>
      </c>
      <c r="L42" s="11">
        <v>1</v>
      </c>
      <c r="M42" s="29">
        <v>1</v>
      </c>
      <c r="N42" s="11" t="s">
        <v>75</v>
      </c>
      <c r="O42" s="11"/>
      <c r="P42" s="11">
        <v>1</v>
      </c>
      <c r="Q42" s="11">
        <v>1</v>
      </c>
      <c r="R42" s="11">
        <v>1</v>
      </c>
      <c r="S42" s="11">
        <v>1</v>
      </c>
      <c r="T42" s="24">
        <v>40</v>
      </c>
      <c r="U42" s="11"/>
      <c r="V42" s="11">
        <v>1</v>
      </c>
      <c r="W42" s="12"/>
      <c r="X42" s="2"/>
    </row>
    <row r="43" spans="1:24" ht="30" customHeight="1" x14ac:dyDescent="0.2">
      <c r="A43" s="36">
        <v>6</v>
      </c>
      <c r="B43" s="35" t="s">
        <v>37</v>
      </c>
      <c r="C43" s="11">
        <v>1</v>
      </c>
      <c r="D43" s="11" t="s">
        <v>111</v>
      </c>
      <c r="E43" s="11" t="s">
        <v>69</v>
      </c>
      <c r="F43" s="11">
        <v>1</v>
      </c>
      <c r="G43" s="11">
        <v>1</v>
      </c>
      <c r="H43" s="11">
        <v>1</v>
      </c>
      <c r="I43" s="11">
        <v>1</v>
      </c>
      <c r="J43" s="29">
        <v>1</v>
      </c>
      <c r="K43" s="11" t="s">
        <v>70</v>
      </c>
      <c r="L43" s="11">
        <v>1</v>
      </c>
      <c r="M43" s="29">
        <v>1</v>
      </c>
      <c r="N43" s="11" t="s">
        <v>75</v>
      </c>
      <c r="O43" s="11"/>
      <c r="P43" s="11">
        <v>1</v>
      </c>
      <c r="Q43" s="11">
        <v>1</v>
      </c>
      <c r="R43" s="11">
        <v>1</v>
      </c>
      <c r="S43" s="11">
        <v>1</v>
      </c>
      <c r="T43" s="24">
        <v>32</v>
      </c>
      <c r="U43" s="11"/>
      <c r="V43" s="11">
        <v>1</v>
      </c>
      <c r="W43" s="12"/>
      <c r="X43" s="2"/>
    </row>
    <row r="44" spans="1:24" x14ac:dyDescent="0.2">
      <c r="S44" s="3" t="s">
        <v>72</v>
      </c>
      <c r="T44" s="3">
        <f>T37+T15+T4</f>
        <v>3836</v>
      </c>
      <c r="W44" s="2"/>
      <c r="X44" s="2"/>
    </row>
  </sheetData>
  <mergeCells count="22">
    <mergeCell ref="S2:S3"/>
    <mergeCell ref="T2:T3"/>
    <mergeCell ref="U2:U3"/>
    <mergeCell ref="V2:V3"/>
    <mergeCell ref="L2:L3"/>
    <mergeCell ref="N2:N3"/>
    <mergeCell ref="O2:O3"/>
    <mergeCell ref="P2:P3"/>
    <mergeCell ref="Q2:Q3"/>
    <mergeCell ref="R2:R3"/>
    <mergeCell ref="M2:M3"/>
    <mergeCell ref="A2:A3"/>
    <mergeCell ref="B2:B3"/>
    <mergeCell ref="C2:C3"/>
    <mergeCell ref="D2:D3"/>
    <mergeCell ref="E2:E3"/>
    <mergeCell ref="K2:K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scale="38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C66"/>
  <sheetViews>
    <sheetView tabSelected="1" view="pageBreakPreview" topLeftCell="W1" zoomScale="120" zoomScaleNormal="110" zoomScaleSheetLayoutView="120" workbookViewId="0">
      <selection activeCell="AN5" sqref="AN5:AQ7"/>
    </sheetView>
  </sheetViews>
  <sheetFormatPr defaultColWidth="9.140625" defaultRowHeight="12.75" outlineLevelRow="2" x14ac:dyDescent="0.2"/>
  <cols>
    <col min="1" max="1" width="4" style="50" customWidth="1"/>
    <col min="2" max="2" width="14" style="50" customWidth="1"/>
    <col min="3" max="3" width="22.28515625" style="86" customWidth="1"/>
    <col min="4" max="4" width="6.140625" style="53" hidden="1" customWidth="1"/>
    <col min="5" max="5" width="8.28515625" style="53" hidden="1" customWidth="1"/>
    <col min="6" max="6" width="10.7109375" style="53" hidden="1" customWidth="1"/>
    <col min="7" max="7" width="10.140625" style="53" hidden="1" customWidth="1"/>
    <col min="8" max="8" width="7.140625" style="53" customWidth="1"/>
    <col min="9" max="9" width="10" style="53" customWidth="1"/>
    <col min="10" max="10" width="7.140625" style="53" customWidth="1"/>
    <col min="11" max="11" width="9.5703125" style="53" customWidth="1"/>
    <col min="12" max="12" width="8.42578125" style="53" customWidth="1"/>
    <col min="13" max="13" width="11.28515625" style="53" customWidth="1"/>
    <col min="14" max="14" width="8.85546875" style="53" customWidth="1"/>
    <col min="15" max="15" width="11.5703125" style="53" customWidth="1"/>
    <col min="16" max="16" width="7.5703125" style="53" customWidth="1"/>
    <col min="17" max="17" width="10.85546875" style="53" customWidth="1"/>
    <col min="18" max="18" width="8.28515625" style="53" customWidth="1"/>
    <col min="19" max="19" width="10.85546875" style="53" customWidth="1"/>
    <col min="20" max="20" width="4.85546875" style="53" customWidth="1"/>
    <col min="21" max="21" width="9" style="53" customWidth="1"/>
    <col min="22" max="22" width="4.85546875" style="53" customWidth="1"/>
    <col min="23" max="23" width="9" style="53" customWidth="1"/>
    <col min="24" max="24" width="4.85546875" style="53" customWidth="1"/>
    <col min="25" max="25" width="9.140625" style="53" customWidth="1"/>
    <col min="26" max="26" width="4.85546875" style="53" customWidth="1"/>
    <col min="27" max="27" width="9" style="53" customWidth="1"/>
    <col min="28" max="28" width="4.85546875" style="53" hidden="1" customWidth="1"/>
    <col min="29" max="29" width="7.140625" style="53" hidden="1" customWidth="1"/>
    <col min="30" max="30" width="4.42578125" style="53" hidden="1" customWidth="1"/>
    <col min="31" max="31" width="11.28515625" style="53" hidden="1" customWidth="1"/>
    <col min="32" max="32" width="6.28515625" style="53" hidden="1" customWidth="1"/>
    <col min="33" max="33" width="9.140625" style="53" hidden="1" customWidth="1"/>
    <col min="34" max="34" width="5.42578125" style="53" hidden="1" customWidth="1"/>
    <col min="35" max="39" width="9.140625" style="53" hidden="1" customWidth="1"/>
    <col min="40" max="40" width="6" style="53" customWidth="1"/>
    <col min="41" max="41" width="10.85546875" style="53" customWidth="1"/>
    <col min="42" max="42" width="6" style="53" customWidth="1"/>
    <col min="43" max="47" width="10.7109375" style="53" customWidth="1"/>
    <col min="48" max="48" width="8.28515625" style="53" customWidth="1"/>
    <col min="49" max="49" width="13.42578125" style="53" customWidth="1"/>
    <col min="50" max="50" width="9.5703125" style="53" customWidth="1"/>
    <col min="51" max="51" width="10.7109375" style="53" customWidth="1"/>
    <col min="52" max="52" width="14" style="53" customWidth="1"/>
    <col min="53" max="53" width="11" style="53" customWidth="1"/>
    <col min="54" max="54" width="15" style="54" customWidth="1"/>
    <col min="55" max="55" width="16.85546875" style="54" customWidth="1"/>
    <col min="56" max="16384" width="9.140625" style="53"/>
  </cols>
  <sheetData>
    <row r="1" spans="1:55" x14ac:dyDescent="0.2">
      <c r="AS1" s="96" t="s">
        <v>179</v>
      </c>
    </row>
    <row r="3" spans="1:55" ht="39.75" customHeight="1" x14ac:dyDescent="0.2">
      <c r="C3" s="51"/>
      <c r="D3" s="51"/>
      <c r="E3" s="51"/>
      <c r="F3" s="51"/>
      <c r="G3" s="51"/>
      <c r="H3" s="100" t="s">
        <v>177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52"/>
      <c r="AU3" s="52"/>
      <c r="AV3" s="52"/>
      <c r="AW3" s="52"/>
      <c r="AX3" s="52"/>
      <c r="AY3" s="52"/>
      <c r="AZ3" s="52"/>
    </row>
    <row r="5" spans="1:55" s="55" customFormat="1" ht="77.25" customHeight="1" x14ac:dyDescent="0.2">
      <c r="A5" s="119" t="s">
        <v>0</v>
      </c>
      <c r="B5" s="112" t="s">
        <v>178</v>
      </c>
      <c r="C5" s="103" t="s">
        <v>38</v>
      </c>
      <c r="D5" s="120" t="s">
        <v>2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 t="s">
        <v>149</v>
      </c>
      <c r="Y5" s="120"/>
      <c r="Z5" s="120"/>
      <c r="AA5" s="120"/>
      <c r="AB5" s="120"/>
      <c r="AC5" s="120"/>
      <c r="AD5" s="120"/>
      <c r="AE5" s="120"/>
      <c r="AF5" s="103" t="s">
        <v>152</v>
      </c>
      <c r="AG5" s="103"/>
      <c r="AH5" s="103"/>
      <c r="AI5" s="103"/>
      <c r="AJ5" s="103"/>
      <c r="AK5" s="103"/>
      <c r="AL5" s="103"/>
      <c r="AM5" s="103"/>
      <c r="AN5" s="103" t="s">
        <v>3</v>
      </c>
      <c r="AO5" s="103"/>
      <c r="AP5" s="103"/>
      <c r="AQ5" s="103"/>
      <c r="AR5" s="106" t="s">
        <v>172</v>
      </c>
      <c r="AS5" s="107"/>
      <c r="AT5" s="106" t="s">
        <v>173</v>
      </c>
      <c r="AU5" s="107"/>
      <c r="AV5" s="121" t="s">
        <v>165</v>
      </c>
      <c r="AW5" s="121"/>
      <c r="AX5" s="118" t="s">
        <v>141</v>
      </c>
      <c r="AY5" s="118"/>
      <c r="AZ5" s="105" t="s">
        <v>160</v>
      </c>
      <c r="BA5" s="105"/>
      <c r="BB5" s="105"/>
      <c r="BC5" s="115" t="s">
        <v>176</v>
      </c>
    </row>
    <row r="6" spans="1:55" s="55" customFormat="1" ht="29.25" customHeight="1" x14ac:dyDescent="0.2">
      <c r="A6" s="119"/>
      <c r="B6" s="113"/>
      <c r="C6" s="103"/>
      <c r="D6" s="103" t="s">
        <v>4</v>
      </c>
      <c r="E6" s="103"/>
      <c r="F6" s="103"/>
      <c r="G6" s="103"/>
      <c r="H6" s="103" t="s">
        <v>5</v>
      </c>
      <c r="I6" s="103"/>
      <c r="J6" s="103"/>
      <c r="K6" s="103"/>
      <c r="L6" s="103" t="s">
        <v>6</v>
      </c>
      <c r="M6" s="103"/>
      <c r="N6" s="103"/>
      <c r="O6" s="103"/>
      <c r="P6" s="103" t="s">
        <v>7</v>
      </c>
      <c r="Q6" s="103"/>
      <c r="R6" s="103"/>
      <c r="S6" s="103"/>
      <c r="T6" s="103" t="s">
        <v>8</v>
      </c>
      <c r="U6" s="103"/>
      <c r="V6" s="103"/>
      <c r="W6" s="103"/>
      <c r="X6" s="103" t="s">
        <v>6</v>
      </c>
      <c r="Y6" s="103"/>
      <c r="Z6" s="103"/>
      <c r="AA6" s="103"/>
      <c r="AB6" s="103" t="s">
        <v>7</v>
      </c>
      <c r="AC6" s="103"/>
      <c r="AD6" s="103"/>
      <c r="AE6" s="103"/>
      <c r="AF6" s="103" t="s">
        <v>5</v>
      </c>
      <c r="AG6" s="103"/>
      <c r="AH6" s="103"/>
      <c r="AI6" s="103"/>
      <c r="AJ6" s="103" t="s">
        <v>6</v>
      </c>
      <c r="AK6" s="103"/>
      <c r="AL6" s="103"/>
      <c r="AM6" s="103"/>
      <c r="AN6" s="103"/>
      <c r="AO6" s="103"/>
      <c r="AP6" s="103"/>
      <c r="AQ6" s="103"/>
      <c r="AR6" s="108"/>
      <c r="AS6" s="109"/>
      <c r="AT6" s="108"/>
      <c r="AU6" s="109"/>
      <c r="AV6" s="121"/>
      <c r="AW6" s="121"/>
      <c r="AX6" s="118"/>
      <c r="AY6" s="118"/>
      <c r="AZ6" s="105"/>
      <c r="BA6" s="105"/>
      <c r="BB6" s="105"/>
      <c r="BC6" s="116"/>
    </row>
    <row r="7" spans="1:55" s="55" customFormat="1" ht="11.25" customHeight="1" x14ac:dyDescent="0.2">
      <c r="A7" s="119"/>
      <c r="B7" s="113"/>
      <c r="C7" s="103"/>
      <c r="D7" s="103" t="s">
        <v>9</v>
      </c>
      <c r="E7" s="103"/>
      <c r="F7" s="103"/>
      <c r="G7" s="103"/>
      <c r="H7" s="103" t="s">
        <v>44</v>
      </c>
      <c r="I7" s="103"/>
      <c r="J7" s="103"/>
      <c r="K7" s="103"/>
      <c r="L7" s="103" t="s">
        <v>43</v>
      </c>
      <c r="M7" s="103"/>
      <c r="N7" s="103"/>
      <c r="O7" s="103"/>
      <c r="P7" s="103" t="s">
        <v>12</v>
      </c>
      <c r="Q7" s="103"/>
      <c r="R7" s="103"/>
      <c r="S7" s="103"/>
      <c r="T7" s="103" t="s">
        <v>13</v>
      </c>
      <c r="U7" s="103"/>
      <c r="V7" s="103"/>
      <c r="W7" s="103"/>
      <c r="X7" s="103" t="s">
        <v>11</v>
      </c>
      <c r="Y7" s="103"/>
      <c r="Z7" s="103"/>
      <c r="AA7" s="103"/>
      <c r="AB7" s="103" t="s">
        <v>150</v>
      </c>
      <c r="AC7" s="103"/>
      <c r="AD7" s="103"/>
      <c r="AE7" s="103"/>
      <c r="AF7" s="103" t="s">
        <v>10</v>
      </c>
      <c r="AG7" s="103"/>
      <c r="AH7" s="103"/>
      <c r="AI7" s="103"/>
      <c r="AJ7" s="103" t="s">
        <v>11</v>
      </c>
      <c r="AK7" s="103"/>
      <c r="AL7" s="103"/>
      <c r="AM7" s="103"/>
      <c r="AN7" s="103"/>
      <c r="AO7" s="103"/>
      <c r="AP7" s="103"/>
      <c r="AQ7" s="103"/>
      <c r="AR7" s="110"/>
      <c r="AS7" s="111"/>
      <c r="AT7" s="110"/>
      <c r="AU7" s="111"/>
      <c r="AV7" s="121"/>
      <c r="AW7" s="121"/>
      <c r="AX7" s="118"/>
      <c r="AY7" s="118"/>
      <c r="AZ7" s="105" t="s">
        <v>143</v>
      </c>
      <c r="BA7" s="105" t="s">
        <v>144</v>
      </c>
      <c r="BB7" s="118" t="s">
        <v>3</v>
      </c>
      <c r="BC7" s="116"/>
    </row>
    <row r="8" spans="1:55" s="55" customFormat="1" ht="11.25" x14ac:dyDescent="0.2">
      <c r="A8" s="119"/>
      <c r="B8" s="114"/>
      <c r="C8" s="103"/>
      <c r="D8" s="103" t="s">
        <v>14</v>
      </c>
      <c r="E8" s="103"/>
      <c r="F8" s="103" t="s">
        <v>15</v>
      </c>
      <c r="G8" s="103"/>
      <c r="H8" s="103" t="s">
        <v>14</v>
      </c>
      <c r="I8" s="103"/>
      <c r="J8" s="103" t="s">
        <v>15</v>
      </c>
      <c r="K8" s="103"/>
      <c r="L8" s="103" t="s">
        <v>14</v>
      </c>
      <c r="M8" s="103"/>
      <c r="N8" s="103" t="s">
        <v>15</v>
      </c>
      <c r="O8" s="103"/>
      <c r="P8" s="103" t="s">
        <v>14</v>
      </c>
      <c r="Q8" s="103"/>
      <c r="R8" s="103" t="s">
        <v>15</v>
      </c>
      <c r="S8" s="103"/>
      <c r="T8" s="103" t="s">
        <v>14</v>
      </c>
      <c r="U8" s="103"/>
      <c r="V8" s="103" t="s">
        <v>15</v>
      </c>
      <c r="W8" s="103"/>
      <c r="X8" s="103" t="s">
        <v>14</v>
      </c>
      <c r="Y8" s="103"/>
      <c r="Z8" s="103" t="s">
        <v>15</v>
      </c>
      <c r="AA8" s="103"/>
      <c r="AB8" s="103" t="s">
        <v>14</v>
      </c>
      <c r="AC8" s="103"/>
      <c r="AD8" s="103" t="s">
        <v>15</v>
      </c>
      <c r="AE8" s="103"/>
      <c r="AF8" s="103" t="s">
        <v>14</v>
      </c>
      <c r="AG8" s="103"/>
      <c r="AH8" s="103" t="s">
        <v>15</v>
      </c>
      <c r="AI8" s="103"/>
      <c r="AJ8" s="103" t="s">
        <v>14</v>
      </c>
      <c r="AK8" s="103"/>
      <c r="AL8" s="103" t="s">
        <v>15</v>
      </c>
      <c r="AM8" s="103"/>
      <c r="AN8" s="103" t="s">
        <v>14</v>
      </c>
      <c r="AO8" s="103"/>
      <c r="AP8" s="103" t="s">
        <v>15</v>
      </c>
      <c r="AQ8" s="103"/>
      <c r="AR8" s="112">
        <v>2022</v>
      </c>
      <c r="AS8" s="112">
        <v>2023</v>
      </c>
      <c r="AT8" s="112" t="s">
        <v>174</v>
      </c>
      <c r="AU8" s="112" t="s">
        <v>175</v>
      </c>
      <c r="AV8" s="121"/>
      <c r="AW8" s="121"/>
      <c r="AX8" s="118"/>
      <c r="AY8" s="118"/>
      <c r="AZ8" s="105"/>
      <c r="BA8" s="105"/>
      <c r="BB8" s="118"/>
      <c r="BC8" s="116"/>
    </row>
    <row r="9" spans="1:55" s="55" customFormat="1" ht="15" hidden="1" customHeight="1" x14ac:dyDescent="0.2">
      <c r="A9" s="119"/>
      <c r="B9" s="56"/>
      <c r="C9" s="103"/>
      <c r="D9" s="45">
        <v>19</v>
      </c>
      <c r="E9" s="45">
        <v>23</v>
      </c>
      <c r="F9" s="45">
        <v>19</v>
      </c>
      <c r="G9" s="45">
        <v>23</v>
      </c>
      <c r="H9" s="45">
        <v>19</v>
      </c>
      <c r="I9" s="45">
        <v>23</v>
      </c>
      <c r="J9" s="45">
        <v>19</v>
      </c>
      <c r="K9" s="45">
        <v>23</v>
      </c>
      <c r="L9" s="45">
        <v>19</v>
      </c>
      <c r="M9" s="45">
        <v>23</v>
      </c>
      <c r="N9" s="45">
        <v>15</v>
      </c>
      <c r="O9" s="45">
        <v>20</v>
      </c>
      <c r="P9" s="45">
        <v>15</v>
      </c>
      <c r="Q9" s="45">
        <v>20</v>
      </c>
      <c r="R9" s="45">
        <v>15</v>
      </c>
      <c r="S9" s="45">
        <v>20</v>
      </c>
      <c r="T9" s="45">
        <v>15</v>
      </c>
      <c r="U9" s="45">
        <v>20</v>
      </c>
      <c r="V9" s="45">
        <v>15</v>
      </c>
      <c r="W9" s="45">
        <v>20</v>
      </c>
      <c r="X9" s="45">
        <v>19</v>
      </c>
      <c r="Y9" s="45">
        <v>23</v>
      </c>
      <c r="Z9" s="45">
        <v>19</v>
      </c>
      <c r="AA9" s="45">
        <v>23</v>
      </c>
      <c r="AB9" s="45">
        <v>19</v>
      </c>
      <c r="AC9" s="45">
        <v>23</v>
      </c>
      <c r="AD9" s="45">
        <v>19</v>
      </c>
      <c r="AE9" s="45">
        <v>23</v>
      </c>
      <c r="AF9" s="45">
        <v>19</v>
      </c>
      <c r="AG9" s="45">
        <v>23</v>
      </c>
      <c r="AH9" s="45">
        <v>19</v>
      </c>
      <c r="AI9" s="45">
        <v>23</v>
      </c>
      <c r="AJ9" s="45">
        <v>19</v>
      </c>
      <c r="AK9" s="45">
        <v>23</v>
      </c>
      <c r="AL9" s="45">
        <v>19</v>
      </c>
      <c r="AM9" s="45">
        <v>23</v>
      </c>
      <c r="AN9" s="45">
        <v>15</v>
      </c>
      <c r="AO9" s="45">
        <v>20</v>
      </c>
      <c r="AP9" s="45">
        <v>15</v>
      </c>
      <c r="AQ9" s="45">
        <v>20</v>
      </c>
      <c r="AR9" s="113"/>
      <c r="AS9" s="113"/>
      <c r="AT9" s="113"/>
      <c r="AU9" s="113"/>
      <c r="AV9" s="45">
        <v>15</v>
      </c>
      <c r="AW9" s="45">
        <v>20</v>
      </c>
      <c r="AX9" s="46"/>
      <c r="AY9" s="46"/>
      <c r="AZ9" s="105"/>
      <c r="BA9" s="105"/>
      <c r="BB9" s="118"/>
      <c r="BC9" s="116"/>
    </row>
    <row r="10" spans="1:55" s="59" customFormat="1" ht="22.5" x14ac:dyDescent="0.2">
      <c r="A10" s="57"/>
      <c r="B10" s="57"/>
      <c r="C10" s="58"/>
      <c r="D10" s="47" t="s">
        <v>16</v>
      </c>
      <c r="E10" s="47" t="s">
        <v>1</v>
      </c>
      <c r="F10" s="47" t="s">
        <v>16</v>
      </c>
      <c r="G10" s="47" t="s">
        <v>1</v>
      </c>
      <c r="H10" s="47" t="s">
        <v>16</v>
      </c>
      <c r="I10" s="47" t="s">
        <v>1</v>
      </c>
      <c r="J10" s="47" t="s">
        <v>16</v>
      </c>
      <c r="K10" s="47" t="s">
        <v>1</v>
      </c>
      <c r="L10" s="47" t="s">
        <v>16</v>
      </c>
      <c r="M10" s="47" t="s">
        <v>1</v>
      </c>
      <c r="N10" s="47" t="s">
        <v>16</v>
      </c>
      <c r="O10" s="47" t="s">
        <v>1</v>
      </c>
      <c r="P10" s="47" t="s">
        <v>16</v>
      </c>
      <c r="Q10" s="47" t="s">
        <v>1</v>
      </c>
      <c r="R10" s="47" t="s">
        <v>16</v>
      </c>
      <c r="S10" s="47" t="s">
        <v>1</v>
      </c>
      <c r="T10" s="47" t="s">
        <v>16</v>
      </c>
      <c r="U10" s="47" t="s">
        <v>1</v>
      </c>
      <c r="V10" s="47" t="s">
        <v>16</v>
      </c>
      <c r="W10" s="47" t="s">
        <v>1</v>
      </c>
      <c r="X10" s="47" t="s">
        <v>16</v>
      </c>
      <c r="Y10" s="47" t="s">
        <v>1</v>
      </c>
      <c r="Z10" s="47" t="s">
        <v>16</v>
      </c>
      <c r="AA10" s="47" t="s">
        <v>1</v>
      </c>
      <c r="AB10" s="47" t="s">
        <v>16</v>
      </c>
      <c r="AC10" s="47" t="s">
        <v>1</v>
      </c>
      <c r="AD10" s="47" t="s">
        <v>16</v>
      </c>
      <c r="AE10" s="47" t="s">
        <v>1</v>
      </c>
      <c r="AF10" s="47" t="s">
        <v>16</v>
      </c>
      <c r="AG10" s="47" t="s">
        <v>1</v>
      </c>
      <c r="AH10" s="47" t="s">
        <v>16</v>
      </c>
      <c r="AI10" s="47" t="s">
        <v>1</v>
      </c>
      <c r="AJ10" s="47" t="s">
        <v>16</v>
      </c>
      <c r="AK10" s="47" t="s">
        <v>1</v>
      </c>
      <c r="AL10" s="47" t="s">
        <v>16</v>
      </c>
      <c r="AM10" s="47" t="s">
        <v>1</v>
      </c>
      <c r="AN10" s="47" t="s">
        <v>16</v>
      </c>
      <c r="AO10" s="47" t="s">
        <v>1</v>
      </c>
      <c r="AP10" s="47" t="s">
        <v>16</v>
      </c>
      <c r="AQ10" s="47" t="s">
        <v>1</v>
      </c>
      <c r="AR10" s="114"/>
      <c r="AS10" s="114"/>
      <c r="AT10" s="114"/>
      <c r="AU10" s="114"/>
      <c r="AV10" s="47" t="s">
        <v>16</v>
      </c>
      <c r="AW10" s="47" t="s">
        <v>1</v>
      </c>
      <c r="AX10" s="48" t="s">
        <v>142</v>
      </c>
      <c r="AY10" s="49" t="s">
        <v>1</v>
      </c>
      <c r="AZ10" s="105"/>
      <c r="BA10" s="105"/>
      <c r="BB10" s="118"/>
      <c r="BC10" s="117"/>
    </row>
    <row r="11" spans="1:55" s="67" customFormat="1" ht="13.9" customHeight="1" x14ac:dyDescent="0.2">
      <c r="A11" s="60">
        <v>3</v>
      </c>
      <c r="B11" s="60"/>
      <c r="C11" s="61"/>
      <c r="D11" s="62"/>
      <c r="E11" s="63">
        <v>57801</v>
      </c>
      <c r="F11" s="62"/>
      <c r="G11" s="63">
        <v>54947</v>
      </c>
      <c r="H11" s="62"/>
      <c r="I11" s="63">
        <v>100794</v>
      </c>
      <c r="J11" s="62"/>
      <c r="K11" s="63">
        <v>90463</v>
      </c>
      <c r="L11" s="63"/>
      <c r="M11" s="63">
        <v>117991</v>
      </c>
      <c r="N11" s="63"/>
      <c r="O11" s="63">
        <v>104669</v>
      </c>
      <c r="P11" s="63"/>
      <c r="Q11" s="63">
        <v>135188</v>
      </c>
      <c r="R11" s="63"/>
      <c r="S11" s="63">
        <v>118876</v>
      </c>
      <c r="T11" s="63"/>
      <c r="U11" s="63">
        <v>165339</v>
      </c>
      <c r="V11" s="63"/>
      <c r="W11" s="63">
        <v>143783</v>
      </c>
      <c r="X11" s="63"/>
      <c r="Y11" s="63">
        <v>646171</v>
      </c>
      <c r="Z11" s="63"/>
      <c r="AA11" s="63">
        <v>401636</v>
      </c>
      <c r="AB11" s="63"/>
      <c r="AC11" s="63">
        <v>715685</v>
      </c>
      <c r="AD11" s="63"/>
      <c r="AE11" s="63">
        <v>443345</v>
      </c>
      <c r="AF11" s="63"/>
      <c r="AG11" s="63">
        <v>832762</v>
      </c>
      <c r="AH11" s="63"/>
      <c r="AI11" s="63">
        <v>513591</v>
      </c>
      <c r="AJ11" s="63"/>
      <c r="AK11" s="63">
        <v>902276</v>
      </c>
      <c r="AL11" s="63"/>
      <c r="AM11" s="63">
        <v>555299</v>
      </c>
      <c r="AN11" s="64"/>
      <c r="AO11" s="64"/>
      <c r="AP11" s="64"/>
      <c r="AQ11" s="61"/>
      <c r="AR11" s="61"/>
      <c r="AS11" s="61"/>
      <c r="AT11" s="61"/>
      <c r="AU11" s="61"/>
      <c r="AV11" s="61"/>
      <c r="AW11" s="61"/>
      <c r="AX11" s="61"/>
      <c r="AY11" s="65"/>
      <c r="AZ11" s="61"/>
      <c r="BA11" s="61"/>
      <c r="BB11" s="66"/>
      <c r="BC11" s="66"/>
    </row>
    <row r="12" spans="1:55" s="55" customFormat="1" ht="22.5" outlineLevel="2" x14ac:dyDescent="0.2">
      <c r="A12" s="56">
        <v>1</v>
      </c>
      <c r="B12" s="56" t="s">
        <v>125</v>
      </c>
      <c r="C12" s="68" t="s">
        <v>30</v>
      </c>
      <c r="D12" s="69"/>
      <c r="E12" s="69">
        <f t="shared" ref="E12:E52" si="0">D12*E$11</f>
        <v>0</v>
      </c>
      <c r="F12" s="69"/>
      <c r="G12" s="69">
        <f t="shared" ref="G12:G52" si="1">F12*G$11</f>
        <v>0</v>
      </c>
      <c r="H12" s="69"/>
      <c r="I12" s="69">
        <f t="shared" ref="I12:I53" si="2">H12*I$11</f>
        <v>0</v>
      </c>
      <c r="J12" s="69"/>
      <c r="K12" s="69">
        <f t="shared" ref="K12:K52" si="3">J12*K$11</f>
        <v>0</v>
      </c>
      <c r="L12" s="69">
        <v>200</v>
      </c>
      <c r="M12" s="69">
        <f t="shared" ref="M12:M53" si="4">L12*M$11</f>
        <v>23598200</v>
      </c>
      <c r="N12" s="69">
        <v>96</v>
      </c>
      <c r="O12" s="69">
        <f t="shared" ref="O12:O52" si="5">N12*O$11</f>
        <v>10048224</v>
      </c>
      <c r="P12" s="69"/>
      <c r="Q12" s="69">
        <f t="shared" ref="Q12:Q52" si="6">P12*Q$11</f>
        <v>0</v>
      </c>
      <c r="R12" s="69"/>
      <c r="S12" s="69">
        <f t="shared" ref="S12:S52" si="7">R12*S$11</f>
        <v>0</v>
      </c>
      <c r="T12" s="69"/>
      <c r="U12" s="69">
        <f t="shared" ref="U12:U52" si="8">T12*U$11</f>
        <v>0</v>
      </c>
      <c r="V12" s="69"/>
      <c r="W12" s="69">
        <f t="shared" ref="W12:W52" si="9">V12*W$11</f>
        <v>0</v>
      </c>
      <c r="X12" s="69"/>
      <c r="Y12" s="69">
        <f t="shared" ref="Y12:Y33" si="10">X12*Y$11</f>
        <v>0</v>
      </c>
      <c r="Z12" s="69"/>
      <c r="AA12" s="69">
        <f t="shared" ref="AA12:AA33" si="11">Z12*AA$11</f>
        <v>0</v>
      </c>
      <c r="AB12" s="69"/>
      <c r="AC12" s="69">
        <f t="shared" ref="AC12:AC38" si="12">AB12*AC$11</f>
        <v>0</v>
      </c>
      <c r="AD12" s="69"/>
      <c r="AE12" s="69">
        <f t="shared" ref="AE12:AE52" si="13">AD12*AE$11</f>
        <v>0</v>
      </c>
      <c r="AF12" s="69"/>
      <c r="AG12" s="69">
        <f t="shared" ref="AG12:AG47" si="14">AF12*AG$11</f>
        <v>0</v>
      </c>
      <c r="AH12" s="69"/>
      <c r="AI12" s="69">
        <f t="shared" ref="AI12:AI52" si="15">AH12*AI$11</f>
        <v>0</v>
      </c>
      <c r="AJ12" s="69"/>
      <c r="AK12" s="69">
        <f t="shared" ref="AK12:AK52" si="16">AJ12*AK$11</f>
        <v>0</v>
      </c>
      <c r="AL12" s="69"/>
      <c r="AM12" s="69">
        <f t="shared" ref="AM12:AM52" si="17">AL12*AM$11</f>
        <v>0</v>
      </c>
      <c r="AN12" s="70">
        <f t="shared" ref="AN12:AQ27" si="18">D12+H12+L12+P12+T12+X12+AB12+AF12+AJ12</f>
        <v>200</v>
      </c>
      <c r="AO12" s="70">
        <f t="shared" si="18"/>
        <v>23598200</v>
      </c>
      <c r="AP12" s="70">
        <f t="shared" si="18"/>
        <v>96</v>
      </c>
      <c r="AQ12" s="70">
        <f t="shared" si="18"/>
        <v>10048224</v>
      </c>
      <c r="AR12" s="70">
        <v>295</v>
      </c>
      <c r="AS12" s="71">
        <v>295</v>
      </c>
      <c r="AT12" s="72">
        <f>AS12/AR12</f>
        <v>1</v>
      </c>
      <c r="AU12" s="72">
        <f>AV12/AS12</f>
        <v>1.0033898305084745</v>
      </c>
      <c r="AV12" s="70">
        <f t="shared" ref="AV12:AV28" si="19">AN12+AP12</f>
        <v>296</v>
      </c>
      <c r="AW12" s="70">
        <f t="shared" ref="AW12:AW28" si="20">ROUND(AO12+AQ12,-2)</f>
        <v>33646400</v>
      </c>
      <c r="AX12" s="73"/>
      <c r="AY12" s="65"/>
      <c r="AZ12" s="65"/>
      <c r="BA12" s="65"/>
      <c r="BB12" s="74"/>
      <c r="BC12" s="74"/>
    </row>
    <row r="13" spans="1:55" s="55" customFormat="1" ht="22.5" outlineLevel="2" x14ac:dyDescent="0.2">
      <c r="A13" s="56">
        <v>2</v>
      </c>
      <c r="B13" s="56" t="s">
        <v>125</v>
      </c>
      <c r="C13" s="68" t="s">
        <v>28</v>
      </c>
      <c r="D13" s="69"/>
      <c r="E13" s="69">
        <f t="shared" si="0"/>
        <v>0</v>
      </c>
      <c r="F13" s="69"/>
      <c r="G13" s="69">
        <f t="shared" si="1"/>
        <v>0</v>
      </c>
      <c r="H13" s="69"/>
      <c r="I13" s="69">
        <f t="shared" si="2"/>
        <v>0</v>
      </c>
      <c r="J13" s="69"/>
      <c r="K13" s="69">
        <f t="shared" si="3"/>
        <v>0</v>
      </c>
      <c r="L13" s="69"/>
      <c r="M13" s="69">
        <f t="shared" si="4"/>
        <v>0</v>
      </c>
      <c r="N13" s="69"/>
      <c r="O13" s="69">
        <f t="shared" si="5"/>
        <v>0</v>
      </c>
      <c r="P13" s="69">
        <v>43</v>
      </c>
      <c r="Q13" s="69">
        <f t="shared" si="6"/>
        <v>5813084</v>
      </c>
      <c r="R13" s="69">
        <v>87</v>
      </c>
      <c r="S13" s="69">
        <f t="shared" si="7"/>
        <v>10342212</v>
      </c>
      <c r="T13" s="69"/>
      <c r="U13" s="69">
        <f t="shared" si="8"/>
        <v>0</v>
      </c>
      <c r="V13" s="69"/>
      <c r="W13" s="69">
        <f t="shared" si="9"/>
        <v>0</v>
      </c>
      <c r="X13" s="69"/>
      <c r="Y13" s="69">
        <f t="shared" si="10"/>
        <v>0</v>
      </c>
      <c r="Z13" s="69"/>
      <c r="AA13" s="69">
        <f t="shared" si="11"/>
        <v>0</v>
      </c>
      <c r="AB13" s="69"/>
      <c r="AC13" s="69">
        <f t="shared" si="12"/>
        <v>0</v>
      </c>
      <c r="AD13" s="69"/>
      <c r="AE13" s="69">
        <f t="shared" si="13"/>
        <v>0</v>
      </c>
      <c r="AF13" s="69"/>
      <c r="AG13" s="69">
        <f t="shared" si="14"/>
        <v>0</v>
      </c>
      <c r="AH13" s="69"/>
      <c r="AI13" s="69">
        <f t="shared" si="15"/>
        <v>0</v>
      </c>
      <c r="AJ13" s="69"/>
      <c r="AK13" s="69">
        <f t="shared" si="16"/>
        <v>0</v>
      </c>
      <c r="AL13" s="69"/>
      <c r="AM13" s="69">
        <f t="shared" si="17"/>
        <v>0</v>
      </c>
      <c r="AN13" s="70">
        <f t="shared" si="18"/>
        <v>43</v>
      </c>
      <c r="AO13" s="70">
        <f t="shared" si="18"/>
        <v>5813084</v>
      </c>
      <c r="AP13" s="70">
        <f t="shared" si="18"/>
        <v>87</v>
      </c>
      <c r="AQ13" s="70">
        <f t="shared" si="18"/>
        <v>10342212</v>
      </c>
      <c r="AR13" s="70">
        <v>130</v>
      </c>
      <c r="AS13" s="71">
        <v>130</v>
      </c>
      <c r="AT13" s="72">
        <f t="shared" ref="AT13:AT55" si="21">AS13/AR13</f>
        <v>1</v>
      </c>
      <c r="AU13" s="72">
        <f t="shared" ref="AU13:AU55" si="22">AV13/AS13</f>
        <v>1</v>
      </c>
      <c r="AV13" s="70">
        <f t="shared" si="19"/>
        <v>130</v>
      </c>
      <c r="AW13" s="70">
        <f t="shared" si="20"/>
        <v>16155300</v>
      </c>
      <c r="AX13" s="73"/>
      <c r="AY13" s="65"/>
      <c r="AZ13" s="65"/>
      <c r="BA13" s="65"/>
      <c r="BB13" s="74"/>
      <c r="BC13" s="74"/>
    </row>
    <row r="14" spans="1:55" s="55" customFormat="1" ht="17.25" customHeight="1" outlineLevel="2" x14ac:dyDescent="0.2">
      <c r="A14" s="56">
        <v>3</v>
      </c>
      <c r="B14" s="56" t="s">
        <v>125</v>
      </c>
      <c r="C14" s="68" t="s">
        <v>31</v>
      </c>
      <c r="D14" s="69"/>
      <c r="E14" s="69">
        <f t="shared" si="0"/>
        <v>0</v>
      </c>
      <c r="F14" s="69"/>
      <c r="G14" s="69">
        <f t="shared" si="1"/>
        <v>0</v>
      </c>
      <c r="H14" s="69"/>
      <c r="I14" s="69">
        <f t="shared" si="2"/>
        <v>0</v>
      </c>
      <c r="J14" s="69"/>
      <c r="K14" s="69">
        <f t="shared" si="3"/>
        <v>0</v>
      </c>
      <c r="L14" s="69"/>
      <c r="M14" s="69">
        <f t="shared" si="4"/>
        <v>0</v>
      </c>
      <c r="N14" s="69"/>
      <c r="O14" s="69">
        <f t="shared" si="5"/>
        <v>0</v>
      </c>
      <c r="P14" s="69">
        <v>250</v>
      </c>
      <c r="Q14" s="69">
        <f t="shared" si="6"/>
        <v>33797000</v>
      </c>
      <c r="R14" s="69">
        <v>634</v>
      </c>
      <c r="S14" s="69">
        <f t="shared" si="7"/>
        <v>75367384</v>
      </c>
      <c r="T14" s="69"/>
      <c r="U14" s="69">
        <f t="shared" si="8"/>
        <v>0</v>
      </c>
      <c r="V14" s="69"/>
      <c r="W14" s="69">
        <f t="shared" si="9"/>
        <v>0</v>
      </c>
      <c r="X14" s="69"/>
      <c r="Y14" s="69">
        <f t="shared" si="10"/>
        <v>0</v>
      </c>
      <c r="Z14" s="69"/>
      <c r="AA14" s="69">
        <f t="shared" si="11"/>
        <v>0</v>
      </c>
      <c r="AB14" s="69"/>
      <c r="AC14" s="69">
        <f t="shared" si="12"/>
        <v>0</v>
      </c>
      <c r="AD14" s="69"/>
      <c r="AE14" s="69">
        <f t="shared" si="13"/>
        <v>0</v>
      </c>
      <c r="AF14" s="69"/>
      <c r="AG14" s="69">
        <f t="shared" si="14"/>
        <v>0</v>
      </c>
      <c r="AH14" s="69"/>
      <c r="AI14" s="69">
        <f t="shared" si="15"/>
        <v>0</v>
      </c>
      <c r="AJ14" s="69"/>
      <c r="AK14" s="69">
        <f t="shared" si="16"/>
        <v>0</v>
      </c>
      <c r="AL14" s="69"/>
      <c r="AM14" s="69">
        <f t="shared" si="17"/>
        <v>0</v>
      </c>
      <c r="AN14" s="70">
        <f t="shared" si="18"/>
        <v>250</v>
      </c>
      <c r="AO14" s="70">
        <f t="shared" si="18"/>
        <v>33797000</v>
      </c>
      <c r="AP14" s="70">
        <f t="shared" si="18"/>
        <v>634</v>
      </c>
      <c r="AQ14" s="70">
        <f t="shared" si="18"/>
        <v>75367384</v>
      </c>
      <c r="AR14" s="70">
        <v>584</v>
      </c>
      <c r="AS14" s="71">
        <v>834</v>
      </c>
      <c r="AT14" s="72">
        <f t="shared" si="21"/>
        <v>1.428082191780822</v>
      </c>
      <c r="AU14" s="72">
        <f t="shared" si="22"/>
        <v>1.0599520383693046</v>
      </c>
      <c r="AV14" s="70">
        <f t="shared" si="19"/>
        <v>884</v>
      </c>
      <c r="AW14" s="70">
        <f t="shared" si="20"/>
        <v>109164400</v>
      </c>
      <c r="AX14" s="73"/>
      <c r="AY14" s="65"/>
      <c r="AZ14" s="65"/>
      <c r="BA14" s="65"/>
      <c r="BB14" s="74"/>
      <c r="BC14" s="74"/>
    </row>
    <row r="15" spans="1:55" s="55" customFormat="1" ht="16.5" customHeight="1" outlineLevel="2" x14ac:dyDescent="0.2">
      <c r="A15" s="56">
        <v>4</v>
      </c>
      <c r="B15" s="56" t="s">
        <v>125</v>
      </c>
      <c r="C15" s="68" t="s">
        <v>39</v>
      </c>
      <c r="D15" s="69"/>
      <c r="E15" s="69">
        <f t="shared" si="0"/>
        <v>0</v>
      </c>
      <c r="F15" s="69"/>
      <c r="G15" s="69">
        <f t="shared" si="1"/>
        <v>0</v>
      </c>
      <c r="H15" s="69"/>
      <c r="I15" s="69">
        <f t="shared" si="2"/>
        <v>0</v>
      </c>
      <c r="J15" s="69"/>
      <c r="K15" s="69">
        <f t="shared" si="3"/>
        <v>0</v>
      </c>
      <c r="L15" s="69"/>
      <c r="M15" s="69">
        <f t="shared" si="4"/>
        <v>0</v>
      </c>
      <c r="N15" s="69"/>
      <c r="O15" s="69">
        <f t="shared" si="5"/>
        <v>0</v>
      </c>
      <c r="P15" s="69">
        <v>230</v>
      </c>
      <c r="Q15" s="69">
        <f t="shared" si="6"/>
        <v>31093240</v>
      </c>
      <c r="R15" s="69">
        <v>654</v>
      </c>
      <c r="S15" s="69">
        <f t="shared" si="7"/>
        <v>77744904</v>
      </c>
      <c r="T15" s="69"/>
      <c r="U15" s="69">
        <f t="shared" si="8"/>
        <v>0</v>
      </c>
      <c r="V15" s="69"/>
      <c r="W15" s="69">
        <f t="shared" si="9"/>
        <v>0</v>
      </c>
      <c r="X15" s="69"/>
      <c r="Y15" s="69">
        <f t="shared" si="10"/>
        <v>0</v>
      </c>
      <c r="Z15" s="69"/>
      <c r="AA15" s="69">
        <f t="shared" si="11"/>
        <v>0</v>
      </c>
      <c r="AB15" s="69"/>
      <c r="AC15" s="69">
        <f t="shared" si="12"/>
        <v>0</v>
      </c>
      <c r="AD15" s="69"/>
      <c r="AE15" s="69">
        <f t="shared" si="13"/>
        <v>0</v>
      </c>
      <c r="AF15" s="69"/>
      <c r="AG15" s="69">
        <f t="shared" si="14"/>
        <v>0</v>
      </c>
      <c r="AH15" s="69"/>
      <c r="AI15" s="69">
        <f t="shared" si="15"/>
        <v>0</v>
      </c>
      <c r="AJ15" s="69"/>
      <c r="AK15" s="69">
        <f t="shared" si="16"/>
        <v>0</v>
      </c>
      <c r="AL15" s="69"/>
      <c r="AM15" s="69">
        <f t="shared" si="17"/>
        <v>0</v>
      </c>
      <c r="AN15" s="70">
        <f t="shared" si="18"/>
        <v>230</v>
      </c>
      <c r="AO15" s="70">
        <f t="shared" si="18"/>
        <v>31093240</v>
      </c>
      <c r="AP15" s="70">
        <f t="shared" si="18"/>
        <v>654</v>
      </c>
      <c r="AQ15" s="70">
        <f t="shared" si="18"/>
        <v>77744904</v>
      </c>
      <c r="AR15" s="70">
        <v>385</v>
      </c>
      <c r="AS15" s="71">
        <v>835</v>
      </c>
      <c r="AT15" s="72">
        <f t="shared" si="21"/>
        <v>2.168831168831169</v>
      </c>
      <c r="AU15" s="72">
        <f t="shared" si="22"/>
        <v>1.0586826347305389</v>
      </c>
      <c r="AV15" s="70">
        <f t="shared" si="19"/>
        <v>884</v>
      </c>
      <c r="AW15" s="70">
        <f t="shared" si="20"/>
        <v>108838100</v>
      </c>
      <c r="AX15" s="73"/>
      <c r="AY15" s="65"/>
      <c r="AZ15" s="65"/>
      <c r="BA15" s="65"/>
      <c r="BB15" s="74"/>
      <c r="BC15" s="74"/>
    </row>
    <row r="16" spans="1:55" s="55" customFormat="1" ht="11.25" outlineLevel="2" x14ac:dyDescent="0.2">
      <c r="A16" s="56">
        <v>5</v>
      </c>
      <c r="B16" s="56" t="s">
        <v>125</v>
      </c>
      <c r="C16" s="68" t="s">
        <v>153</v>
      </c>
      <c r="D16" s="69"/>
      <c r="E16" s="69">
        <f t="shared" si="0"/>
        <v>0</v>
      </c>
      <c r="F16" s="69"/>
      <c r="G16" s="69">
        <f t="shared" si="1"/>
        <v>0</v>
      </c>
      <c r="H16" s="69"/>
      <c r="I16" s="69">
        <f t="shared" si="2"/>
        <v>0</v>
      </c>
      <c r="J16" s="69"/>
      <c r="K16" s="69">
        <f t="shared" si="3"/>
        <v>0</v>
      </c>
      <c r="L16" s="69">
        <v>370</v>
      </c>
      <c r="M16" s="69">
        <f t="shared" si="4"/>
        <v>43656670</v>
      </c>
      <c r="N16" s="69">
        <v>231</v>
      </c>
      <c r="O16" s="69">
        <f t="shared" si="5"/>
        <v>24178539</v>
      </c>
      <c r="P16" s="69"/>
      <c r="Q16" s="69">
        <f t="shared" si="6"/>
        <v>0</v>
      </c>
      <c r="R16" s="69"/>
      <c r="S16" s="69">
        <f t="shared" si="7"/>
        <v>0</v>
      </c>
      <c r="T16" s="69"/>
      <c r="U16" s="69">
        <f t="shared" si="8"/>
        <v>0</v>
      </c>
      <c r="V16" s="69"/>
      <c r="W16" s="69">
        <f t="shared" si="9"/>
        <v>0</v>
      </c>
      <c r="X16" s="69"/>
      <c r="Y16" s="69">
        <f t="shared" si="10"/>
        <v>0</v>
      </c>
      <c r="Z16" s="69"/>
      <c r="AA16" s="69">
        <f t="shared" si="11"/>
        <v>0</v>
      </c>
      <c r="AB16" s="69"/>
      <c r="AC16" s="69">
        <f t="shared" si="12"/>
        <v>0</v>
      </c>
      <c r="AD16" s="69"/>
      <c r="AE16" s="69">
        <f t="shared" si="13"/>
        <v>0</v>
      </c>
      <c r="AF16" s="69"/>
      <c r="AG16" s="69">
        <f t="shared" si="14"/>
        <v>0</v>
      </c>
      <c r="AH16" s="69"/>
      <c r="AI16" s="69">
        <f t="shared" si="15"/>
        <v>0</v>
      </c>
      <c r="AJ16" s="69"/>
      <c r="AK16" s="69">
        <f t="shared" si="16"/>
        <v>0</v>
      </c>
      <c r="AL16" s="69"/>
      <c r="AM16" s="69">
        <f t="shared" si="17"/>
        <v>0</v>
      </c>
      <c r="AN16" s="70">
        <f t="shared" si="18"/>
        <v>370</v>
      </c>
      <c r="AO16" s="70">
        <f t="shared" si="18"/>
        <v>43656670</v>
      </c>
      <c r="AP16" s="70">
        <f t="shared" si="18"/>
        <v>231</v>
      </c>
      <c r="AQ16" s="70">
        <f t="shared" si="18"/>
        <v>24178539</v>
      </c>
      <c r="AR16" s="70">
        <v>291</v>
      </c>
      <c r="AS16" s="71">
        <v>341</v>
      </c>
      <c r="AT16" s="72">
        <f t="shared" si="21"/>
        <v>1.1718213058419245</v>
      </c>
      <c r="AU16" s="72">
        <f t="shared" si="22"/>
        <v>1.7624633431085044</v>
      </c>
      <c r="AV16" s="70">
        <f t="shared" si="19"/>
        <v>601</v>
      </c>
      <c r="AW16" s="70">
        <f t="shared" si="20"/>
        <v>67835200</v>
      </c>
      <c r="AX16" s="73"/>
      <c r="AY16" s="65"/>
      <c r="AZ16" s="65"/>
      <c r="BA16" s="65"/>
      <c r="BB16" s="74"/>
      <c r="BC16" s="74"/>
    </row>
    <row r="17" spans="1:55" s="55" customFormat="1" ht="11.25" outlineLevel="2" x14ac:dyDescent="0.2">
      <c r="A17" s="56">
        <v>6</v>
      </c>
      <c r="B17" s="56" t="s">
        <v>125</v>
      </c>
      <c r="C17" s="68" t="s">
        <v>122</v>
      </c>
      <c r="D17" s="69"/>
      <c r="E17" s="69">
        <f t="shared" si="0"/>
        <v>0</v>
      </c>
      <c r="F17" s="69"/>
      <c r="G17" s="69">
        <f t="shared" si="1"/>
        <v>0</v>
      </c>
      <c r="H17" s="69"/>
      <c r="I17" s="69">
        <f t="shared" si="2"/>
        <v>0</v>
      </c>
      <c r="J17" s="69"/>
      <c r="K17" s="69">
        <f t="shared" si="3"/>
        <v>0</v>
      </c>
      <c r="L17" s="69">
        <v>145</v>
      </c>
      <c r="M17" s="69">
        <f t="shared" si="4"/>
        <v>17108695</v>
      </c>
      <c r="N17" s="69">
        <v>407</v>
      </c>
      <c r="O17" s="69">
        <f t="shared" si="5"/>
        <v>42600283</v>
      </c>
      <c r="P17" s="69"/>
      <c r="Q17" s="69">
        <f t="shared" si="6"/>
        <v>0</v>
      </c>
      <c r="R17" s="69"/>
      <c r="S17" s="69">
        <f t="shared" si="7"/>
        <v>0</v>
      </c>
      <c r="T17" s="69"/>
      <c r="U17" s="69">
        <f t="shared" si="8"/>
        <v>0</v>
      </c>
      <c r="V17" s="69"/>
      <c r="W17" s="69">
        <f t="shared" si="9"/>
        <v>0</v>
      </c>
      <c r="X17" s="69"/>
      <c r="Y17" s="69">
        <f t="shared" si="10"/>
        <v>0</v>
      </c>
      <c r="Z17" s="69"/>
      <c r="AA17" s="69">
        <f t="shared" si="11"/>
        <v>0</v>
      </c>
      <c r="AB17" s="69"/>
      <c r="AC17" s="69">
        <f t="shared" si="12"/>
        <v>0</v>
      </c>
      <c r="AD17" s="69"/>
      <c r="AE17" s="69">
        <f t="shared" si="13"/>
        <v>0</v>
      </c>
      <c r="AF17" s="69"/>
      <c r="AG17" s="69">
        <f t="shared" si="14"/>
        <v>0</v>
      </c>
      <c r="AH17" s="69"/>
      <c r="AI17" s="69">
        <f t="shared" si="15"/>
        <v>0</v>
      </c>
      <c r="AJ17" s="69"/>
      <c r="AK17" s="69">
        <f t="shared" si="16"/>
        <v>0</v>
      </c>
      <c r="AL17" s="69"/>
      <c r="AM17" s="69">
        <f t="shared" si="17"/>
        <v>0</v>
      </c>
      <c r="AN17" s="70">
        <f t="shared" si="18"/>
        <v>145</v>
      </c>
      <c r="AO17" s="70">
        <f t="shared" si="18"/>
        <v>17108695</v>
      </c>
      <c r="AP17" s="70">
        <f t="shared" si="18"/>
        <v>407</v>
      </c>
      <c r="AQ17" s="70">
        <f t="shared" si="18"/>
        <v>42600283</v>
      </c>
      <c r="AR17" s="70">
        <v>490</v>
      </c>
      <c r="AS17" s="71">
        <v>523</v>
      </c>
      <c r="AT17" s="72">
        <f t="shared" si="21"/>
        <v>1.0673469387755101</v>
      </c>
      <c r="AU17" s="72">
        <f t="shared" si="22"/>
        <v>1.0554493307839388</v>
      </c>
      <c r="AV17" s="70">
        <f t="shared" si="19"/>
        <v>552</v>
      </c>
      <c r="AW17" s="70">
        <f t="shared" si="20"/>
        <v>59709000</v>
      </c>
      <c r="AX17" s="73"/>
      <c r="AY17" s="65"/>
      <c r="AZ17" s="65"/>
      <c r="BA17" s="65"/>
      <c r="BB17" s="74"/>
      <c r="BC17" s="74"/>
    </row>
    <row r="18" spans="1:55" s="55" customFormat="1" ht="11.25" outlineLevel="2" x14ac:dyDescent="0.2">
      <c r="A18" s="56">
        <v>7</v>
      </c>
      <c r="B18" s="56" t="s">
        <v>125</v>
      </c>
      <c r="C18" s="68" t="s">
        <v>19</v>
      </c>
      <c r="D18" s="69"/>
      <c r="E18" s="69">
        <f t="shared" si="0"/>
        <v>0</v>
      </c>
      <c r="F18" s="69"/>
      <c r="G18" s="69">
        <f t="shared" si="1"/>
        <v>0</v>
      </c>
      <c r="H18" s="69"/>
      <c r="I18" s="69">
        <f t="shared" si="2"/>
        <v>0</v>
      </c>
      <c r="J18" s="69"/>
      <c r="K18" s="69">
        <f t="shared" si="3"/>
        <v>0</v>
      </c>
      <c r="L18" s="69"/>
      <c r="M18" s="69">
        <f t="shared" si="4"/>
        <v>0</v>
      </c>
      <c r="N18" s="69">
        <v>28</v>
      </c>
      <c r="O18" s="69">
        <f t="shared" si="5"/>
        <v>2930732</v>
      </c>
      <c r="P18" s="69"/>
      <c r="Q18" s="69">
        <f t="shared" si="6"/>
        <v>0</v>
      </c>
      <c r="R18" s="69"/>
      <c r="S18" s="69">
        <f t="shared" si="7"/>
        <v>0</v>
      </c>
      <c r="T18" s="69"/>
      <c r="U18" s="69">
        <f t="shared" si="8"/>
        <v>0</v>
      </c>
      <c r="V18" s="69"/>
      <c r="W18" s="69">
        <f t="shared" si="9"/>
        <v>0</v>
      </c>
      <c r="X18" s="69"/>
      <c r="Y18" s="69">
        <f t="shared" si="10"/>
        <v>0</v>
      </c>
      <c r="Z18" s="69"/>
      <c r="AA18" s="69">
        <f t="shared" si="11"/>
        <v>0</v>
      </c>
      <c r="AB18" s="69"/>
      <c r="AC18" s="69">
        <f t="shared" si="12"/>
        <v>0</v>
      </c>
      <c r="AD18" s="69"/>
      <c r="AE18" s="69">
        <f t="shared" si="13"/>
        <v>0</v>
      </c>
      <c r="AF18" s="69"/>
      <c r="AG18" s="69">
        <f t="shared" si="14"/>
        <v>0</v>
      </c>
      <c r="AH18" s="69"/>
      <c r="AI18" s="69">
        <f t="shared" si="15"/>
        <v>0</v>
      </c>
      <c r="AJ18" s="69"/>
      <c r="AK18" s="69">
        <f t="shared" si="16"/>
        <v>0</v>
      </c>
      <c r="AL18" s="69"/>
      <c r="AM18" s="69">
        <f t="shared" si="17"/>
        <v>0</v>
      </c>
      <c r="AN18" s="70">
        <f t="shared" si="18"/>
        <v>0</v>
      </c>
      <c r="AO18" s="70">
        <f t="shared" si="18"/>
        <v>0</v>
      </c>
      <c r="AP18" s="70">
        <f t="shared" si="18"/>
        <v>28</v>
      </c>
      <c r="AQ18" s="70">
        <f t="shared" si="18"/>
        <v>2930732</v>
      </c>
      <c r="AR18" s="70">
        <v>20</v>
      </c>
      <c r="AS18" s="71">
        <v>118</v>
      </c>
      <c r="AT18" s="72">
        <f t="shared" si="21"/>
        <v>5.9</v>
      </c>
      <c r="AU18" s="72">
        <f t="shared" si="22"/>
        <v>0.23728813559322035</v>
      </c>
      <c r="AV18" s="70">
        <f t="shared" si="19"/>
        <v>28</v>
      </c>
      <c r="AW18" s="70">
        <f t="shared" si="20"/>
        <v>2930700</v>
      </c>
      <c r="AX18" s="73"/>
      <c r="AY18" s="65"/>
      <c r="AZ18" s="65"/>
      <c r="BA18" s="65"/>
      <c r="BB18" s="74"/>
      <c r="BC18" s="74"/>
    </row>
    <row r="19" spans="1:55" s="55" customFormat="1" ht="11.25" outlineLevel="2" x14ac:dyDescent="0.2">
      <c r="A19" s="56">
        <v>8</v>
      </c>
      <c r="B19" s="56" t="s">
        <v>125</v>
      </c>
      <c r="C19" s="68" t="s">
        <v>119</v>
      </c>
      <c r="D19" s="69"/>
      <c r="E19" s="69">
        <f t="shared" si="0"/>
        <v>0</v>
      </c>
      <c r="F19" s="69"/>
      <c r="G19" s="69">
        <f t="shared" si="1"/>
        <v>0</v>
      </c>
      <c r="H19" s="69"/>
      <c r="I19" s="69">
        <f t="shared" si="2"/>
        <v>0</v>
      </c>
      <c r="J19" s="69"/>
      <c r="K19" s="69">
        <f t="shared" si="3"/>
        <v>0</v>
      </c>
      <c r="L19" s="69">
        <v>84</v>
      </c>
      <c r="M19" s="69">
        <f t="shared" si="4"/>
        <v>9911244</v>
      </c>
      <c r="N19" s="69">
        <v>179</v>
      </c>
      <c r="O19" s="69">
        <f t="shared" si="5"/>
        <v>18735751</v>
      </c>
      <c r="P19" s="69"/>
      <c r="Q19" s="69">
        <f t="shared" si="6"/>
        <v>0</v>
      </c>
      <c r="R19" s="69"/>
      <c r="S19" s="69">
        <f t="shared" si="7"/>
        <v>0</v>
      </c>
      <c r="T19" s="69"/>
      <c r="U19" s="69">
        <f t="shared" si="8"/>
        <v>0</v>
      </c>
      <c r="V19" s="69"/>
      <c r="W19" s="69">
        <f t="shared" si="9"/>
        <v>0</v>
      </c>
      <c r="X19" s="69"/>
      <c r="Y19" s="69">
        <f t="shared" si="10"/>
        <v>0</v>
      </c>
      <c r="Z19" s="69"/>
      <c r="AA19" s="69">
        <f t="shared" si="11"/>
        <v>0</v>
      </c>
      <c r="AB19" s="69"/>
      <c r="AC19" s="69">
        <f t="shared" si="12"/>
        <v>0</v>
      </c>
      <c r="AD19" s="69"/>
      <c r="AE19" s="69">
        <f t="shared" si="13"/>
        <v>0</v>
      </c>
      <c r="AF19" s="69"/>
      <c r="AG19" s="69">
        <f t="shared" si="14"/>
        <v>0</v>
      </c>
      <c r="AH19" s="69"/>
      <c r="AI19" s="69">
        <f t="shared" si="15"/>
        <v>0</v>
      </c>
      <c r="AJ19" s="69"/>
      <c r="AK19" s="69">
        <f t="shared" si="16"/>
        <v>0</v>
      </c>
      <c r="AL19" s="69"/>
      <c r="AM19" s="69">
        <f t="shared" si="17"/>
        <v>0</v>
      </c>
      <c r="AN19" s="70">
        <f t="shared" si="18"/>
        <v>84</v>
      </c>
      <c r="AO19" s="70">
        <f t="shared" si="18"/>
        <v>9911244</v>
      </c>
      <c r="AP19" s="70">
        <f t="shared" si="18"/>
        <v>179</v>
      </c>
      <c r="AQ19" s="70">
        <f t="shared" si="18"/>
        <v>18735751</v>
      </c>
      <c r="AR19" s="70">
        <v>150</v>
      </c>
      <c r="AS19" s="71">
        <v>242</v>
      </c>
      <c r="AT19" s="72">
        <f t="shared" si="21"/>
        <v>1.6133333333333333</v>
      </c>
      <c r="AU19" s="72">
        <f t="shared" si="22"/>
        <v>1.0867768595041323</v>
      </c>
      <c r="AV19" s="70">
        <f t="shared" si="19"/>
        <v>263</v>
      </c>
      <c r="AW19" s="70">
        <f t="shared" si="20"/>
        <v>28647000</v>
      </c>
      <c r="AX19" s="73"/>
      <c r="AY19" s="65"/>
      <c r="AZ19" s="65"/>
      <c r="BA19" s="65"/>
      <c r="BB19" s="74"/>
      <c r="BC19" s="74"/>
    </row>
    <row r="20" spans="1:55" s="55" customFormat="1" ht="11.25" outlineLevel="2" x14ac:dyDescent="0.2">
      <c r="A20" s="56">
        <v>9</v>
      </c>
      <c r="B20" s="56" t="s">
        <v>125</v>
      </c>
      <c r="C20" s="68" t="s">
        <v>42</v>
      </c>
      <c r="D20" s="69"/>
      <c r="E20" s="69">
        <f t="shared" si="0"/>
        <v>0</v>
      </c>
      <c r="F20" s="69"/>
      <c r="G20" s="69">
        <f t="shared" si="1"/>
        <v>0</v>
      </c>
      <c r="H20" s="69"/>
      <c r="I20" s="69">
        <f t="shared" si="2"/>
        <v>0</v>
      </c>
      <c r="J20" s="69"/>
      <c r="K20" s="69">
        <f t="shared" si="3"/>
        <v>0</v>
      </c>
      <c r="L20" s="69">
        <v>19</v>
      </c>
      <c r="M20" s="69">
        <f t="shared" si="4"/>
        <v>2241829</v>
      </c>
      <c r="N20" s="69">
        <v>1</v>
      </c>
      <c r="O20" s="69">
        <f t="shared" si="5"/>
        <v>104669</v>
      </c>
      <c r="P20" s="69">
        <v>6</v>
      </c>
      <c r="Q20" s="69">
        <f t="shared" si="6"/>
        <v>811128</v>
      </c>
      <c r="R20" s="69">
        <v>71</v>
      </c>
      <c r="S20" s="69">
        <f t="shared" si="7"/>
        <v>8440196</v>
      </c>
      <c r="T20" s="69"/>
      <c r="U20" s="69">
        <f t="shared" si="8"/>
        <v>0</v>
      </c>
      <c r="V20" s="69"/>
      <c r="W20" s="69">
        <f t="shared" si="9"/>
        <v>0</v>
      </c>
      <c r="X20" s="69"/>
      <c r="Y20" s="69">
        <f t="shared" si="10"/>
        <v>0</v>
      </c>
      <c r="Z20" s="69"/>
      <c r="AA20" s="69">
        <f t="shared" si="11"/>
        <v>0</v>
      </c>
      <c r="AB20" s="69"/>
      <c r="AC20" s="69">
        <f t="shared" si="12"/>
        <v>0</v>
      </c>
      <c r="AD20" s="69"/>
      <c r="AE20" s="69">
        <f t="shared" si="13"/>
        <v>0</v>
      </c>
      <c r="AF20" s="69"/>
      <c r="AG20" s="69">
        <f t="shared" si="14"/>
        <v>0</v>
      </c>
      <c r="AH20" s="69"/>
      <c r="AI20" s="69">
        <f t="shared" si="15"/>
        <v>0</v>
      </c>
      <c r="AJ20" s="69"/>
      <c r="AK20" s="69">
        <f t="shared" si="16"/>
        <v>0</v>
      </c>
      <c r="AL20" s="69"/>
      <c r="AM20" s="69">
        <f t="shared" si="17"/>
        <v>0</v>
      </c>
      <c r="AN20" s="70">
        <f t="shared" si="18"/>
        <v>25</v>
      </c>
      <c r="AO20" s="70">
        <f t="shared" si="18"/>
        <v>3052957</v>
      </c>
      <c r="AP20" s="70">
        <f t="shared" si="18"/>
        <v>72</v>
      </c>
      <c r="AQ20" s="70">
        <f t="shared" si="18"/>
        <v>8544865</v>
      </c>
      <c r="AR20" s="70">
        <v>77</v>
      </c>
      <c r="AS20" s="71">
        <v>97</v>
      </c>
      <c r="AT20" s="72">
        <f t="shared" si="21"/>
        <v>1.2597402597402598</v>
      </c>
      <c r="AU20" s="72">
        <f t="shared" si="22"/>
        <v>1</v>
      </c>
      <c r="AV20" s="70">
        <f t="shared" si="19"/>
        <v>97</v>
      </c>
      <c r="AW20" s="70">
        <f t="shared" si="20"/>
        <v>11597800</v>
      </c>
      <c r="AX20" s="73"/>
      <c r="AY20" s="65"/>
      <c r="AZ20" s="65"/>
      <c r="BA20" s="65"/>
      <c r="BB20" s="74"/>
      <c r="BC20" s="74"/>
    </row>
    <row r="21" spans="1:55" s="55" customFormat="1" ht="11.25" outlineLevel="2" x14ac:dyDescent="0.2">
      <c r="A21" s="56">
        <v>10</v>
      </c>
      <c r="B21" s="56" t="s">
        <v>125</v>
      </c>
      <c r="C21" s="68" t="s">
        <v>154</v>
      </c>
      <c r="D21" s="69"/>
      <c r="E21" s="69">
        <f t="shared" si="0"/>
        <v>0</v>
      </c>
      <c r="F21" s="69"/>
      <c r="G21" s="69">
        <f t="shared" si="1"/>
        <v>0</v>
      </c>
      <c r="H21" s="69"/>
      <c r="I21" s="69">
        <f t="shared" si="2"/>
        <v>0</v>
      </c>
      <c r="J21" s="69"/>
      <c r="K21" s="69">
        <f t="shared" si="3"/>
        <v>0</v>
      </c>
      <c r="L21" s="69">
        <v>450</v>
      </c>
      <c r="M21" s="69">
        <f t="shared" si="4"/>
        <v>53095950</v>
      </c>
      <c r="N21" s="69">
        <v>185</v>
      </c>
      <c r="O21" s="69">
        <f t="shared" si="5"/>
        <v>19363765</v>
      </c>
      <c r="P21" s="69"/>
      <c r="Q21" s="69">
        <f t="shared" si="6"/>
        <v>0</v>
      </c>
      <c r="R21" s="69"/>
      <c r="S21" s="69">
        <f t="shared" si="7"/>
        <v>0</v>
      </c>
      <c r="T21" s="69"/>
      <c r="U21" s="69">
        <f t="shared" si="8"/>
        <v>0</v>
      </c>
      <c r="V21" s="69"/>
      <c r="W21" s="69">
        <f t="shared" si="9"/>
        <v>0</v>
      </c>
      <c r="X21" s="69"/>
      <c r="Y21" s="69">
        <f t="shared" si="10"/>
        <v>0</v>
      </c>
      <c r="Z21" s="69"/>
      <c r="AA21" s="69">
        <f t="shared" si="11"/>
        <v>0</v>
      </c>
      <c r="AB21" s="69"/>
      <c r="AC21" s="69">
        <f t="shared" si="12"/>
        <v>0</v>
      </c>
      <c r="AD21" s="75"/>
      <c r="AE21" s="75">
        <f t="shared" si="13"/>
        <v>0</v>
      </c>
      <c r="AF21" s="69"/>
      <c r="AG21" s="69">
        <f t="shared" si="14"/>
        <v>0</v>
      </c>
      <c r="AH21" s="69"/>
      <c r="AI21" s="69">
        <f t="shared" si="15"/>
        <v>0</v>
      </c>
      <c r="AJ21" s="69"/>
      <c r="AK21" s="69">
        <f t="shared" si="16"/>
        <v>0</v>
      </c>
      <c r="AL21" s="75"/>
      <c r="AM21" s="69">
        <f t="shared" si="17"/>
        <v>0</v>
      </c>
      <c r="AN21" s="70">
        <f t="shared" si="18"/>
        <v>450</v>
      </c>
      <c r="AO21" s="70">
        <f t="shared" si="18"/>
        <v>53095950</v>
      </c>
      <c r="AP21" s="70">
        <f t="shared" si="18"/>
        <v>185</v>
      </c>
      <c r="AQ21" s="70">
        <f t="shared" si="18"/>
        <v>19363765</v>
      </c>
      <c r="AR21" s="70"/>
      <c r="AS21" s="71">
        <v>525</v>
      </c>
      <c r="AT21" s="72"/>
      <c r="AU21" s="72">
        <f t="shared" si="22"/>
        <v>1.2095238095238094</v>
      </c>
      <c r="AV21" s="70">
        <f t="shared" si="19"/>
        <v>635</v>
      </c>
      <c r="AW21" s="70">
        <f t="shared" si="20"/>
        <v>72459700</v>
      </c>
      <c r="AX21" s="73"/>
      <c r="AY21" s="65"/>
      <c r="AZ21" s="65"/>
      <c r="BA21" s="65"/>
      <c r="BB21" s="74"/>
      <c r="BC21" s="74"/>
    </row>
    <row r="22" spans="1:55" s="55" customFormat="1" ht="11.25" outlineLevel="2" x14ac:dyDescent="0.2">
      <c r="A22" s="56">
        <v>11</v>
      </c>
      <c r="B22" s="56" t="s">
        <v>125</v>
      </c>
      <c r="C22" s="68" t="s">
        <v>121</v>
      </c>
      <c r="D22" s="69"/>
      <c r="E22" s="69">
        <f t="shared" si="0"/>
        <v>0</v>
      </c>
      <c r="F22" s="69"/>
      <c r="G22" s="69">
        <f t="shared" si="1"/>
        <v>0</v>
      </c>
      <c r="H22" s="69"/>
      <c r="I22" s="69">
        <f t="shared" si="2"/>
        <v>0</v>
      </c>
      <c r="J22" s="69"/>
      <c r="K22" s="69">
        <f t="shared" si="3"/>
        <v>0</v>
      </c>
      <c r="L22" s="69"/>
      <c r="M22" s="69">
        <f t="shared" si="4"/>
        <v>0</v>
      </c>
      <c r="N22" s="69"/>
      <c r="O22" s="69">
        <f t="shared" si="5"/>
        <v>0</v>
      </c>
      <c r="P22" s="69">
        <v>58</v>
      </c>
      <c r="Q22" s="69">
        <f t="shared" si="6"/>
        <v>7840904</v>
      </c>
      <c r="R22" s="69">
        <v>70</v>
      </c>
      <c r="S22" s="69">
        <f t="shared" si="7"/>
        <v>8321320</v>
      </c>
      <c r="T22" s="69"/>
      <c r="U22" s="69">
        <f t="shared" si="8"/>
        <v>0</v>
      </c>
      <c r="V22" s="69"/>
      <c r="W22" s="69">
        <f t="shared" si="9"/>
        <v>0</v>
      </c>
      <c r="X22" s="69"/>
      <c r="Y22" s="69">
        <f t="shared" si="10"/>
        <v>0</v>
      </c>
      <c r="Z22" s="69"/>
      <c r="AA22" s="69">
        <f t="shared" si="11"/>
        <v>0</v>
      </c>
      <c r="AB22" s="69"/>
      <c r="AC22" s="69">
        <f t="shared" si="12"/>
        <v>0</v>
      </c>
      <c r="AD22" s="69"/>
      <c r="AE22" s="69">
        <f t="shared" si="13"/>
        <v>0</v>
      </c>
      <c r="AF22" s="69"/>
      <c r="AG22" s="69">
        <f t="shared" si="14"/>
        <v>0</v>
      </c>
      <c r="AH22" s="69"/>
      <c r="AI22" s="69">
        <f t="shared" si="15"/>
        <v>0</v>
      </c>
      <c r="AJ22" s="69"/>
      <c r="AK22" s="69">
        <f t="shared" si="16"/>
        <v>0</v>
      </c>
      <c r="AL22" s="69"/>
      <c r="AM22" s="69">
        <f t="shared" si="17"/>
        <v>0</v>
      </c>
      <c r="AN22" s="70">
        <f t="shared" si="18"/>
        <v>58</v>
      </c>
      <c r="AO22" s="70">
        <f t="shared" si="18"/>
        <v>7840904</v>
      </c>
      <c r="AP22" s="70">
        <f t="shared" si="18"/>
        <v>70</v>
      </c>
      <c r="AQ22" s="70">
        <f t="shared" si="18"/>
        <v>8321320</v>
      </c>
      <c r="AR22" s="70">
        <v>72</v>
      </c>
      <c r="AS22" s="71">
        <v>152</v>
      </c>
      <c r="AT22" s="72">
        <f t="shared" si="21"/>
        <v>2.1111111111111112</v>
      </c>
      <c r="AU22" s="72">
        <f t="shared" si="22"/>
        <v>0.84210526315789469</v>
      </c>
      <c r="AV22" s="70">
        <f t="shared" si="19"/>
        <v>128</v>
      </c>
      <c r="AW22" s="70">
        <f t="shared" si="20"/>
        <v>16162200</v>
      </c>
      <c r="AX22" s="73"/>
      <c r="AY22" s="65"/>
      <c r="AZ22" s="65"/>
      <c r="BA22" s="65"/>
      <c r="BB22" s="74"/>
      <c r="BC22" s="74"/>
    </row>
    <row r="23" spans="1:55" s="55" customFormat="1" ht="11.25" outlineLevel="2" x14ac:dyDescent="0.2">
      <c r="A23" s="56">
        <v>12</v>
      </c>
      <c r="B23" s="56" t="s">
        <v>125</v>
      </c>
      <c r="C23" s="68" t="s">
        <v>155</v>
      </c>
      <c r="D23" s="69"/>
      <c r="E23" s="69">
        <f t="shared" si="0"/>
        <v>0</v>
      </c>
      <c r="F23" s="69"/>
      <c r="G23" s="69">
        <f t="shared" si="1"/>
        <v>0</v>
      </c>
      <c r="H23" s="69"/>
      <c r="I23" s="69">
        <f t="shared" si="2"/>
        <v>0</v>
      </c>
      <c r="J23" s="69"/>
      <c r="K23" s="69">
        <f t="shared" si="3"/>
        <v>0</v>
      </c>
      <c r="L23" s="69">
        <v>180</v>
      </c>
      <c r="M23" s="69">
        <f t="shared" si="4"/>
        <v>21238380</v>
      </c>
      <c r="N23" s="69">
        <v>33</v>
      </c>
      <c r="O23" s="69">
        <f t="shared" si="5"/>
        <v>3454077</v>
      </c>
      <c r="P23" s="69"/>
      <c r="Q23" s="69">
        <f t="shared" si="6"/>
        <v>0</v>
      </c>
      <c r="R23" s="69"/>
      <c r="S23" s="69">
        <f t="shared" si="7"/>
        <v>0</v>
      </c>
      <c r="T23" s="69"/>
      <c r="U23" s="69">
        <f t="shared" si="8"/>
        <v>0</v>
      </c>
      <c r="V23" s="69"/>
      <c r="W23" s="69">
        <f t="shared" si="9"/>
        <v>0</v>
      </c>
      <c r="X23" s="69"/>
      <c r="Y23" s="69">
        <f t="shared" si="10"/>
        <v>0</v>
      </c>
      <c r="Z23" s="69"/>
      <c r="AA23" s="69">
        <f t="shared" si="11"/>
        <v>0</v>
      </c>
      <c r="AB23" s="69"/>
      <c r="AC23" s="69">
        <f t="shared" si="12"/>
        <v>0</v>
      </c>
      <c r="AD23" s="69"/>
      <c r="AE23" s="69">
        <f t="shared" si="13"/>
        <v>0</v>
      </c>
      <c r="AF23" s="69"/>
      <c r="AG23" s="69">
        <f t="shared" si="14"/>
        <v>0</v>
      </c>
      <c r="AH23" s="69"/>
      <c r="AI23" s="69">
        <f t="shared" si="15"/>
        <v>0</v>
      </c>
      <c r="AJ23" s="69"/>
      <c r="AK23" s="69">
        <f t="shared" si="16"/>
        <v>0</v>
      </c>
      <c r="AL23" s="69"/>
      <c r="AM23" s="69">
        <f t="shared" si="17"/>
        <v>0</v>
      </c>
      <c r="AN23" s="70">
        <f t="shared" si="18"/>
        <v>180</v>
      </c>
      <c r="AO23" s="70">
        <f t="shared" si="18"/>
        <v>21238380</v>
      </c>
      <c r="AP23" s="70">
        <f t="shared" si="18"/>
        <v>33</v>
      </c>
      <c r="AQ23" s="70">
        <f t="shared" si="18"/>
        <v>3454077</v>
      </c>
      <c r="AR23" s="70">
        <v>53</v>
      </c>
      <c r="AS23" s="71">
        <v>213</v>
      </c>
      <c r="AT23" s="72">
        <f t="shared" si="21"/>
        <v>4.0188679245283021</v>
      </c>
      <c r="AU23" s="72">
        <f t="shared" si="22"/>
        <v>1</v>
      </c>
      <c r="AV23" s="70">
        <f t="shared" si="19"/>
        <v>213</v>
      </c>
      <c r="AW23" s="70">
        <f t="shared" si="20"/>
        <v>24692500</v>
      </c>
      <c r="AX23" s="73"/>
      <c r="AY23" s="65"/>
      <c r="AZ23" s="65"/>
      <c r="BA23" s="65"/>
      <c r="BB23" s="74"/>
      <c r="BC23" s="74"/>
    </row>
    <row r="24" spans="1:55" s="55" customFormat="1" ht="11.25" outlineLevel="2" x14ac:dyDescent="0.2">
      <c r="A24" s="56">
        <v>13</v>
      </c>
      <c r="B24" s="56" t="s">
        <v>125</v>
      </c>
      <c r="C24" s="68" t="s">
        <v>156</v>
      </c>
      <c r="D24" s="69"/>
      <c r="E24" s="69">
        <f t="shared" si="0"/>
        <v>0</v>
      </c>
      <c r="F24" s="69"/>
      <c r="G24" s="69">
        <f t="shared" si="1"/>
        <v>0</v>
      </c>
      <c r="H24" s="69"/>
      <c r="I24" s="69">
        <f t="shared" si="2"/>
        <v>0</v>
      </c>
      <c r="J24" s="69"/>
      <c r="K24" s="69">
        <f t="shared" si="3"/>
        <v>0</v>
      </c>
      <c r="L24" s="69">
        <v>25</v>
      </c>
      <c r="M24" s="69">
        <f t="shared" si="4"/>
        <v>2949775</v>
      </c>
      <c r="N24" s="69">
        <v>30</v>
      </c>
      <c r="O24" s="69">
        <f t="shared" si="5"/>
        <v>3140070</v>
      </c>
      <c r="P24" s="69"/>
      <c r="Q24" s="69">
        <f t="shared" si="6"/>
        <v>0</v>
      </c>
      <c r="R24" s="69"/>
      <c r="S24" s="69">
        <f t="shared" si="7"/>
        <v>0</v>
      </c>
      <c r="T24" s="69"/>
      <c r="U24" s="69">
        <f t="shared" si="8"/>
        <v>0</v>
      </c>
      <c r="V24" s="69"/>
      <c r="W24" s="69">
        <f t="shared" si="9"/>
        <v>0</v>
      </c>
      <c r="X24" s="69"/>
      <c r="Y24" s="69">
        <f t="shared" si="10"/>
        <v>0</v>
      </c>
      <c r="Z24" s="69"/>
      <c r="AA24" s="69">
        <f t="shared" si="11"/>
        <v>0</v>
      </c>
      <c r="AB24" s="69"/>
      <c r="AC24" s="69">
        <f t="shared" si="12"/>
        <v>0</v>
      </c>
      <c r="AD24" s="69"/>
      <c r="AE24" s="69">
        <f t="shared" si="13"/>
        <v>0</v>
      </c>
      <c r="AF24" s="69"/>
      <c r="AG24" s="69">
        <f t="shared" si="14"/>
        <v>0</v>
      </c>
      <c r="AH24" s="69"/>
      <c r="AI24" s="69">
        <f t="shared" si="15"/>
        <v>0</v>
      </c>
      <c r="AJ24" s="69"/>
      <c r="AK24" s="69">
        <f t="shared" si="16"/>
        <v>0</v>
      </c>
      <c r="AL24" s="69"/>
      <c r="AM24" s="69">
        <f t="shared" si="17"/>
        <v>0</v>
      </c>
      <c r="AN24" s="70">
        <f t="shared" si="18"/>
        <v>25</v>
      </c>
      <c r="AO24" s="70">
        <f t="shared" si="18"/>
        <v>2949775</v>
      </c>
      <c r="AP24" s="70">
        <f t="shared" si="18"/>
        <v>30</v>
      </c>
      <c r="AQ24" s="70">
        <f t="shared" si="18"/>
        <v>3140070</v>
      </c>
      <c r="AR24" s="70">
        <v>27</v>
      </c>
      <c r="AS24" s="71">
        <v>50</v>
      </c>
      <c r="AT24" s="72">
        <f t="shared" si="21"/>
        <v>1.8518518518518519</v>
      </c>
      <c r="AU24" s="72">
        <f t="shared" si="22"/>
        <v>1.1000000000000001</v>
      </c>
      <c r="AV24" s="70">
        <f t="shared" si="19"/>
        <v>55</v>
      </c>
      <c r="AW24" s="70">
        <f t="shared" si="20"/>
        <v>6089800</v>
      </c>
      <c r="AX24" s="73"/>
      <c r="AY24" s="65"/>
      <c r="AZ24" s="65"/>
      <c r="BA24" s="65"/>
      <c r="BB24" s="74"/>
      <c r="BC24" s="74"/>
    </row>
    <row r="25" spans="1:55" s="55" customFormat="1" ht="11.25" outlineLevel="2" x14ac:dyDescent="0.2">
      <c r="A25" s="56">
        <v>14</v>
      </c>
      <c r="B25" s="56" t="s">
        <v>125</v>
      </c>
      <c r="C25" s="68" t="s">
        <v>157</v>
      </c>
      <c r="D25" s="69"/>
      <c r="E25" s="69">
        <f t="shared" si="0"/>
        <v>0</v>
      </c>
      <c r="F25" s="69"/>
      <c r="G25" s="69">
        <f t="shared" si="1"/>
        <v>0</v>
      </c>
      <c r="H25" s="69"/>
      <c r="I25" s="69">
        <f t="shared" si="2"/>
        <v>0</v>
      </c>
      <c r="J25" s="69"/>
      <c r="K25" s="69">
        <f t="shared" si="3"/>
        <v>0</v>
      </c>
      <c r="L25" s="69">
        <v>216</v>
      </c>
      <c r="M25" s="69">
        <f t="shared" si="4"/>
        <v>25486056</v>
      </c>
      <c r="N25" s="69">
        <v>58</v>
      </c>
      <c r="O25" s="69">
        <f t="shared" si="5"/>
        <v>6070802</v>
      </c>
      <c r="P25" s="69"/>
      <c r="Q25" s="69">
        <f t="shared" si="6"/>
        <v>0</v>
      </c>
      <c r="R25" s="69"/>
      <c r="S25" s="69">
        <f t="shared" si="7"/>
        <v>0</v>
      </c>
      <c r="T25" s="69"/>
      <c r="U25" s="69">
        <f t="shared" si="8"/>
        <v>0</v>
      </c>
      <c r="V25" s="69"/>
      <c r="W25" s="69">
        <f t="shared" si="9"/>
        <v>0</v>
      </c>
      <c r="X25" s="69"/>
      <c r="Y25" s="69">
        <f t="shared" si="10"/>
        <v>0</v>
      </c>
      <c r="Z25" s="69">
        <v>15</v>
      </c>
      <c r="AA25" s="69">
        <f t="shared" si="11"/>
        <v>6024540</v>
      </c>
      <c r="AB25" s="69"/>
      <c r="AC25" s="69">
        <f t="shared" si="12"/>
        <v>0</v>
      </c>
      <c r="AD25" s="69"/>
      <c r="AE25" s="69">
        <f t="shared" si="13"/>
        <v>0</v>
      </c>
      <c r="AF25" s="69"/>
      <c r="AG25" s="69">
        <f t="shared" si="14"/>
        <v>0</v>
      </c>
      <c r="AH25" s="69"/>
      <c r="AI25" s="69">
        <f t="shared" si="15"/>
        <v>0</v>
      </c>
      <c r="AJ25" s="69"/>
      <c r="AK25" s="69">
        <f t="shared" si="16"/>
        <v>0</v>
      </c>
      <c r="AL25" s="69"/>
      <c r="AM25" s="69">
        <f t="shared" si="17"/>
        <v>0</v>
      </c>
      <c r="AN25" s="70">
        <f t="shared" si="18"/>
        <v>216</v>
      </c>
      <c r="AO25" s="70">
        <f t="shared" si="18"/>
        <v>25486056</v>
      </c>
      <c r="AP25" s="70">
        <f t="shared" si="18"/>
        <v>73</v>
      </c>
      <c r="AQ25" s="70">
        <f t="shared" si="18"/>
        <v>12095342</v>
      </c>
      <c r="AR25" s="70">
        <v>109</v>
      </c>
      <c r="AS25" s="71">
        <v>159</v>
      </c>
      <c r="AT25" s="72">
        <f t="shared" si="21"/>
        <v>1.4587155963302751</v>
      </c>
      <c r="AU25" s="72">
        <f t="shared" si="22"/>
        <v>1.8176100628930818</v>
      </c>
      <c r="AV25" s="70">
        <f t="shared" si="19"/>
        <v>289</v>
      </c>
      <c r="AW25" s="70">
        <f t="shared" si="20"/>
        <v>37581400</v>
      </c>
      <c r="AX25" s="73"/>
      <c r="AY25" s="65"/>
      <c r="AZ25" s="65"/>
      <c r="BA25" s="65"/>
      <c r="BB25" s="74"/>
      <c r="BC25" s="74"/>
    </row>
    <row r="26" spans="1:55" s="55" customFormat="1" ht="11.25" outlineLevel="2" x14ac:dyDescent="0.2">
      <c r="A26" s="56">
        <v>15</v>
      </c>
      <c r="B26" s="56" t="s">
        <v>125</v>
      </c>
      <c r="C26" s="68" t="s">
        <v>158</v>
      </c>
      <c r="D26" s="69"/>
      <c r="E26" s="69">
        <f t="shared" si="0"/>
        <v>0</v>
      </c>
      <c r="F26" s="69"/>
      <c r="G26" s="69">
        <f t="shared" si="1"/>
        <v>0</v>
      </c>
      <c r="H26" s="69"/>
      <c r="I26" s="69">
        <f t="shared" si="2"/>
        <v>0</v>
      </c>
      <c r="J26" s="69"/>
      <c r="K26" s="69">
        <f t="shared" si="3"/>
        <v>0</v>
      </c>
      <c r="L26" s="69">
        <v>250</v>
      </c>
      <c r="M26" s="69">
        <f t="shared" si="4"/>
        <v>29497750</v>
      </c>
      <c r="N26" s="69">
        <v>115</v>
      </c>
      <c r="O26" s="69">
        <f t="shared" si="5"/>
        <v>12036935</v>
      </c>
      <c r="P26" s="69"/>
      <c r="Q26" s="69">
        <f t="shared" si="6"/>
        <v>0</v>
      </c>
      <c r="R26" s="69"/>
      <c r="S26" s="69">
        <f t="shared" si="7"/>
        <v>0</v>
      </c>
      <c r="T26" s="69"/>
      <c r="U26" s="69">
        <f t="shared" si="8"/>
        <v>0</v>
      </c>
      <c r="V26" s="69"/>
      <c r="W26" s="69">
        <f t="shared" si="9"/>
        <v>0</v>
      </c>
      <c r="X26" s="69"/>
      <c r="Y26" s="69">
        <f t="shared" si="10"/>
        <v>0</v>
      </c>
      <c r="Z26" s="69"/>
      <c r="AA26" s="69">
        <f t="shared" si="11"/>
        <v>0</v>
      </c>
      <c r="AB26" s="69"/>
      <c r="AC26" s="69">
        <f t="shared" si="12"/>
        <v>0</v>
      </c>
      <c r="AD26" s="69"/>
      <c r="AE26" s="69">
        <f t="shared" si="13"/>
        <v>0</v>
      </c>
      <c r="AF26" s="69"/>
      <c r="AG26" s="69">
        <f t="shared" si="14"/>
        <v>0</v>
      </c>
      <c r="AH26" s="69"/>
      <c r="AI26" s="69">
        <f t="shared" si="15"/>
        <v>0</v>
      </c>
      <c r="AJ26" s="69"/>
      <c r="AK26" s="69">
        <f t="shared" si="16"/>
        <v>0</v>
      </c>
      <c r="AL26" s="69"/>
      <c r="AM26" s="69">
        <f t="shared" si="17"/>
        <v>0</v>
      </c>
      <c r="AN26" s="70">
        <f t="shared" si="18"/>
        <v>250</v>
      </c>
      <c r="AO26" s="70">
        <f t="shared" si="18"/>
        <v>29497750</v>
      </c>
      <c r="AP26" s="70">
        <f t="shared" si="18"/>
        <v>115</v>
      </c>
      <c r="AQ26" s="70">
        <f t="shared" si="18"/>
        <v>12036935</v>
      </c>
      <c r="AR26" s="70">
        <v>115</v>
      </c>
      <c r="AS26" s="71">
        <v>165</v>
      </c>
      <c r="AT26" s="72">
        <f t="shared" si="21"/>
        <v>1.4347826086956521</v>
      </c>
      <c r="AU26" s="72">
        <f t="shared" si="22"/>
        <v>2.2121212121212119</v>
      </c>
      <c r="AV26" s="70">
        <f t="shared" si="19"/>
        <v>365</v>
      </c>
      <c r="AW26" s="70">
        <f t="shared" si="20"/>
        <v>41534700</v>
      </c>
      <c r="AX26" s="73"/>
      <c r="AY26" s="65"/>
      <c r="AZ26" s="65"/>
      <c r="BA26" s="65"/>
      <c r="BB26" s="74"/>
      <c r="BC26" s="74"/>
    </row>
    <row r="27" spans="1:55" s="55" customFormat="1" ht="11.25" outlineLevel="2" x14ac:dyDescent="0.2">
      <c r="A27" s="56">
        <v>16</v>
      </c>
      <c r="B27" s="56" t="s">
        <v>125</v>
      </c>
      <c r="C27" s="68" t="s">
        <v>159</v>
      </c>
      <c r="D27" s="69"/>
      <c r="E27" s="69">
        <f t="shared" si="0"/>
        <v>0</v>
      </c>
      <c r="F27" s="69"/>
      <c r="G27" s="69">
        <f t="shared" si="1"/>
        <v>0</v>
      </c>
      <c r="H27" s="69"/>
      <c r="I27" s="69">
        <f t="shared" si="2"/>
        <v>0</v>
      </c>
      <c r="J27" s="69"/>
      <c r="K27" s="69">
        <f t="shared" si="3"/>
        <v>0</v>
      </c>
      <c r="L27" s="69">
        <v>60</v>
      </c>
      <c r="M27" s="69">
        <f t="shared" si="4"/>
        <v>7079460</v>
      </c>
      <c r="N27" s="69">
        <v>60</v>
      </c>
      <c r="O27" s="69">
        <f t="shared" si="5"/>
        <v>6280140</v>
      </c>
      <c r="P27" s="69"/>
      <c r="Q27" s="69">
        <f t="shared" si="6"/>
        <v>0</v>
      </c>
      <c r="R27" s="69"/>
      <c r="S27" s="69">
        <f t="shared" si="7"/>
        <v>0</v>
      </c>
      <c r="T27" s="69"/>
      <c r="U27" s="69">
        <f t="shared" si="8"/>
        <v>0</v>
      </c>
      <c r="V27" s="69"/>
      <c r="W27" s="69">
        <f t="shared" si="9"/>
        <v>0</v>
      </c>
      <c r="X27" s="69"/>
      <c r="Y27" s="69">
        <f t="shared" si="10"/>
        <v>0</v>
      </c>
      <c r="Z27" s="69"/>
      <c r="AA27" s="69">
        <f t="shared" si="11"/>
        <v>0</v>
      </c>
      <c r="AB27" s="69"/>
      <c r="AC27" s="69">
        <f t="shared" si="12"/>
        <v>0</v>
      </c>
      <c r="AD27" s="69"/>
      <c r="AE27" s="69">
        <f t="shared" si="13"/>
        <v>0</v>
      </c>
      <c r="AF27" s="69"/>
      <c r="AG27" s="69">
        <f t="shared" si="14"/>
        <v>0</v>
      </c>
      <c r="AH27" s="69"/>
      <c r="AI27" s="69">
        <f t="shared" si="15"/>
        <v>0</v>
      </c>
      <c r="AJ27" s="69"/>
      <c r="AK27" s="69">
        <f t="shared" si="16"/>
        <v>0</v>
      </c>
      <c r="AL27" s="69"/>
      <c r="AM27" s="69">
        <f t="shared" si="17"/>
        <v>0</v>
      </c>
      <c r="AN27" s="70">
        <f t="shared" si="18"/>
        <v>60</v>
      </c>
      <c r="AO27" s="70">
        <f t="shared" si="18"/>
        <v>7079460</v>
      </c>
      <c r="AP27" s="70">
        <f t="shared" si="18"/>
        <v>60</v>
      </c>
      <c r="AQ27" s="70">
        <f t="shared" si="18"/>
        <v>6280140</v>
      </c>
      <c r="AR27" s="70">
        <v>120</v>
      </c>
      <c r="AS27" s="71">
        <v>120</v>
      </c>
      <c r="AT27" s="72">
        <f t="shared" si="21"/>
        <v>1</v>
      </c>
      <c r="AU27" s="72">
        <f t="shared" si="22"/>
        <v>1</v>
      </c>
      <c r="AV27" s="70">
        <f t="shared" si="19"/>
        <v>120</v>
      </c>
      <c r="AW27" s="70">
        <f t="shared" si="20"/>
        <v>13359600</v>
      </c>
      <c r="AX27" s="73"/>
      <c r="AY27" s="65"/>
      <c r="AZ27" s="65"/>
      <c r="BA27" s="65"/>
      <c r="BB27" s="74"/>
      <c r="BC27" s="74"/>
    </row>
    <row r="28" spans="1:55" s="55" customFormat="1" ht="11.25" outlineLevel="2" x14ac:dyDescent="0.2">
      <c r="A28" s="56">
        <v>17</v>
      </c>
      <c r="B28" s="56" t="s">
        <v>125</v>
      </c>
      <c r="C28" s="68" t="s">
        <v>109</v>
      </c>
      <c r="D28" s="69"/>
      <c r="E28" s="69">
        <f t="shared" si="0"/>
        <v>0</v>
      </c>
      <c r="F28" s="69"/>
      <c r="G28" s="69">
        <f t="shared" si="1"/>
        <v>0</v>
      </c>
      <c r="H28" s="69"/>
      <c r="I28" s="69">
        <f t="shared" si="2"/>
        <v>0</v>
      </c>
      <c r="J28" s="69"/>
      <c r="K28" s="69">
        <f t="shared" si="3"/>
        <v>0</v>
      </c>
      <c r="L28" s="69"/>
      <c r="M28" s="69">
        <f t="shared" si="4"/>
        <v>0</v>
      </c>
      <c r="N28" s="69"/>
      <c r="O28" s="69">
        <f t="shared" si="5"/>
        <v>0</v>
      </c>
      <c r="P28" s="69">
        <v>22</v>
      </c>
      <c r="Q28" s="69">
        <f t="shared" si="6"/>
        <v>2974136</v>
      </c>
      <c r="R28" s="69">
        <v>66</v>
      </c>
      <c r="S28" s="69">
        <f t="shared" si="7"/>
        <v>7845816</v>
      </c>
      <c r="T28" s="69"/>
      <c r="U28" s="69">
        <f t="shared" si="8"/>
        <v>0</v>
      </c>
      <c r="V28" s="69"/>
      <c r="W28" s="69">
        <f t="shared" si="9"/>
        <v>0</v>
      </c>
      <c r="X28" s="69"/>
      <c r="Y28" s="69">
        <f t="shared" si="10"/>
        <v>0</v>
      </c>
      <c r="Z28" s="69"/>
      <c r="AA28" s="69">
        <f t="shared" si="11"/>
        <v>0</v>
      </c>
      <c r="AB28" s="69"/>
      <c r="AC28" s="69">
        <f t="shared" si="12"/>
        <v>0</v>
      </c>
      <c r="AD28" s="69"/>
      <c r="AE28" s="69">
        <f t="shared" si="13"/>
        <v>0</v>
      </c>
      <c r="AF28" s="69"/>
      <c r="AG28" s="69">
        <f t="shared" si="14"/>
        <v>0</v>
      </c>
      <c r="AH28" s="69"/>
      <c r="AI28" s="69">
        <f t="shared" si="15"/>
        <v>0</v>
      </c>
      <c r="AJ28" s="69"/>
      <c r="AK28" s="69">
        <f t="shared" si="16"/>
        <v>0</v>
      </c>
      <c r="AL28" s="69"/>
      <c r="AM28" s="69">
        <f t="shared" si="17"/>
        <v>0</v>
      </c>
      <c r="AN28" s="70">
        <f>D28+H28+L28+P28+T28+X28+AB28+AF28+AJ28</f>
        <v>22</v>
      </c>
      <c r="AO28" s="70">
        <f>E28+I28+M28+Q28+U28+Y28+AC28+AG28+AK28</f>
        <v>2974136</v>
      </c>
      <c r="AP28" s="70">
        <f t="shared" ref="AP28" si="23">F28+J28+N28+R28+V28+Z28+AD28+AH28+AL28</f>
        <v>66</v>
      </c>
      <c r="AQ28" s="70">
        <f>G28+K28+O28+S28+W28+AA28+AE28+AI28+AM28</f>
        <v>7845816</v>
      </c>
      <c r="AR28" s="70">
        <v>88</v>
      </c>
      <c r="AS28" s="71">
        <v>88</v>
      </c>
      <c r="AT28" s="72">
        <f t="shared" si="21"/>
        <v>1</v>
      </c>
      <c r="AU28" s="72">
        <f t="shared" si="22"/>
        <v>1</v>
      </c>
      <c r="AV28" s="70">
        <f t="shared" si="19"/>
        <v>88</v>
      </c>
      <c r="AW28" s="70">
        <f t="shared" si="20"/>
        <v>10820000</v>
      </c>
      <c r="AX28" s="73"/>
      <c r="AY28" s="65"/>
      <c r="AZ28" s="65"/>
      <c r="BA28" s="65"/>
      <c r="BB28" s="74"/>
      <c r="BC28" s="74"/>
    </row>
    <row r="29" spans="1:55" s="55" customFormat="1" ht="11.25" outlineLevel="1" x14ac:dyDescent="0.2">
      <c r="A29" s="56"/>
      <c r="B29" s="76" t="s">
        <v>131</v>
      </c>
      <c r="C29" s="68"/>
      <c r="D29" s="69">
        <f t="shared" ref="D29:AW29" si="24">SUBTOTAL(9,D12:D28)</f>
        <v>0</v>
      </c>
      <c r="E29" s="69">
        <f t="shared" si="24"/>
        <v>0</v>
      </c>
      <c r="F29" s="69">
        <f t="shared" si="24"/>
        <v>0</v>
      </c>
      <c r="G29" s="69">
        <f t="shared" si="24"/>
        <v>0</v>
      </c>
      <c r="H29" s="69">
        <f t="shared" si="24"/>
        <v>0</v>
      </c>
      <c r="I29" s="69">
        <f t="shared" si="24"/>
        <v>0</v>
      </c>
      <c r="J29" s="69">
        <f t="shared" si="24"/>
        <v>0</v>
      </c>
      <c r="K29" s="69">
        <f t="shared" si="24"/>
        <v>0</v>
      </c>
      <c r="L29" s="69">
        <f t="shared" si="24"/>
        <v>1999</v>
      </c>
      <c r="M29" s="69">
        <f t="shared" si="24"/>
        <v>235864009</v>
      </c>
      <c r="N29" s="69">
        <f t="shared" si="24"/>
        <v>1423</v>
      </c>
      <c r="O29" s="69">
        <f t="shared" si="24"/>
        <v>148943987</v>
      </c>
      <c r="P29" s="69">
        <f t="shared" si="24"/>
        <v>609</v>
      </c>
      <c r="Q29" s="69">
        <f t="shared" si="24"/>
        <v>82329492</v>
      </c>
      <c r="R29" s="69">
        <f t="shared" si="24"/>
        <v>1582</v>
      </c>
      <c r="S29" s="69">
        <f t="shared" si="24"/>
        <v>188061832</v>
      </c>
      <c r="T29" s="69">
        <f t="shared" si="24"/>
        <v>0</v>
      </c>
      <c r="U29" s="69">
        <f t="shared" si="24"/>
        <v>0</v>
      </c>
      <c r="V29" s="69">
        <f t="shared" si="24"/>
        <v>0</v>
      </c>
      <c r="W29" s="69">
        <f t="shared" si="24"/>
        <v>0</v>
      </c>
      <c r="X29" s="69">
        <f t="shared" si="24"/>
        <v>0</v>
      </c>
      <c r="Y29" s="69">
        <f t="shared" si="24"/>
        <v>0</v>
      </c>
      <c r="Z29" s="69">
        <f t="shared" si="24"/>
        <v>15</v>
      </c>
      <c r="AA29" s="69">
        <f t="shared" si="24"/>
        <v>6024540</v>
      </c>
      <c r="AB29" s="69">
        <f t="shared" si="24"/>
        <v>0</v>
      </c>
      <c r="AC29" s="69">
        <f t="shared" si="24"/>
        <v>0</v>
      </c>
      <c r="AD29" s="69">
        <f t="shared" si="24"/>
        <v>0</v>
      </c>
      <c r="AE29" s="69">
        <f t="shared" si="24"/>
        <v>0</v>
      </c>
      <c r="AF29" s="69">
        <f t="shared" si="24"/>
        <v>0</v>
      </c>
      <c r="AG29" s="69">
        <f t="shared" si="24"/>
        <v>0</v>
      </c>
      <c r="AH29" s="69">
        <f t="shared" si="24"/>
        <v>0</v>
      </c>
      <c r="AI29" s="69">
        <f t="shared" si="24"/>
        <v>0</v>
      </c>
      <c r="AJ29" s="69">
        <f t="shared" si="24"/>
        <v>0</v>
      </c>
      <c r="AK29" s="69">
        <f t="shared" si="24"/>
        <v>0</v>
      </c>
      <c r="AL29" s="69">
        <f t="shared" si="24"/>
        <v>0</v>
      </c>
      <c r="AM29" s="69">
        <f t="shared" si="24"/>
        <v>0</v>
      </c>
      <c r="AN29" s="69">
        <f t="shared" si="24"/>
        <v>2608</v>
      </c>
      <c r="AO29" s="69">
        <f t="shared" si="24"/>
        <v>318193501</v>
      </c>
      <c r="AP29" s="69">
        <f t="shared" si="24"/>
        <v>3020</v>
      </c>
      <c r="AQ29" s="69">
        <f t="shared" si="24"/>
        <v>343030359</v>
      </c>
      <c r="AR29" s="69">
        <f t="shared" si="24"/>
        <v>3006</v>
      </c>
      <c r="AS29" s="69">
        <f t="shared" si="24"/>
        <v>4887</v>
      </c>
      <c r="AT29" s="72">
        <f t="shared" si="21"/>
        <v>1.625748502994012</v>
      </c>
      <c r="AU29" s="72">
        <f t="shared" si="22"/>
        <v>1.1516267648864333</v>
      </c>
      <c r="AV29" s="69">
        <f t="shared" si="24"/>
        <v>5628</v>
      </c>
      <c r="AW29" s="69">
        <f t="shared" si="24"/>
        <v>661223800</v>
      </c>
      <c r="AX29" s="73">
        <f>ROUND(AV29/5000,2)</f>
        <v>1.1299999999999999</v>
      </c>
      <c r="AY29" s="65">
        <f>ROUND(AX29*$AN$57*$AN$58*$AN$59*1.2,-2)</f>
        <v>2172000</v>
      </c>
      <c r="AZ29" s="65">
        <f>+AW29</f>
        <v>661223800</v>
      </c>
      <c r="BA29" s="65">
        <f>AY29</f>
        <v>2172000</v>
      </c>
      <c r="BB29" s="74">
        <f>AZ29+BA29</f>
        <v>663395800</v>
      </c>
      <c r="BC29" s="77">
        <f>ROUND(BB29/$BB$55*$BC$63,-2)-100</f>
        <v>632974600</v>
      </c>
    </row>
    <row r="30" spans="1:55" s="55" customFormat="1" ht="11.25" outlineLevel="2" x14ac:dyDescent="0.2">
      <c r="A30" s="56">
        <v>18</v>
      </c>
      <c r="B30" s="47" t="s">
        <v>126</v>
      </c>
      <c r="C30" s="68" t="s">
        <v>123</v>
      </c>
      <c r="D30" s="69"/>
      <c r="E30" s="69">
        <f t="shared" si="0"/>
        <v>0</v>
      </c>
      <c r="F30" s="69"/>
      <c r="G30" s="69">
        <f t="shared" si="1"/>
        <v>0</v>
      </c>
      <c r="H30" s="69"/>
      <c r="I30" s="69">
        <f t="shared" si="2"/>
        <v>0</v>
      </c>
      <c r="J30" s="69"/>
      <c r="K30" s="69">
        <f t="shared" si="3"/>
        <v>0</v>
      </c>
      <c r="L30" s="78"/>
      <c r="M30" s="69">
        <f t="shared" si="4"/>
        <v>0</v>
      </c>
      <c r="N30" s="78"/>
      <c r="O30" s="69">
        <f t="shared" si="5"/>
        <v>0</v>
      </c>
      <c r="P30" s="78">
        <v>8</v>
      </c>
      <c r="Q30" s="69">
        <f t="shared" si="6"/>
        <v>1081504</v>
      </c>
      <c r="R30" s="78">
        <v>33</v>
      </c>
      <c r="S30" s="69">
        <f t="shared" si="7"/>
        <v>3922908</v>
      </c>
      <c r="T30" s="69">
        <v>12</v>
      </c>
      <c r="U30" s="69">
        <f t="shared" si="8"/>
        <v>1984068</v>
      </c>
      <c r="V30" s="69">
        <v>10</v>
      </c>
      <c r="W30" s="69">
        <f t="shared" si="9"/>
        <v>1437830</v>
      </c>
      <c r="X30" s="69"/>
      <c r="Y30" s="69">
        <f t="shared" si="10"/>
        <v>0</v>
      </c>
      <c r="Z30" s="69"/>
      <c r="AA30" s="69">
        <f t="shared" si="11"/>
        <v>0</v>
      </c>
      <c r="AB30" s="69"/>
      <c r="AC30" s="69">
        <f t="shared" si="12"/>
        <v>0</v>
      </c>
      <c r="AD30" s="69"/>
      <c r="AE30" s="69">
        <f t="shared" si="13"/>
        <v>0</v>
      </c>
      <c r="AF30" s="69"/>
      <c r="AG30" s="69">
        <f t="shared" si="14"/>
        <v>0</v>
      </c>
      <c r="AH30" s="69"/>
      <c r="AI30" s="69">
        <f t="shared" si="15"/>
        <v>0</v>
      </c>
      <c r="AJ30" s="69"/>
      <c r="AK30" s="69">
        <f t="shared" si="16"/>
        <v>0</v>
      </c>
      <c r="AL30" s="69"/>
      <c r="AM30" s="69">
        <f t="shared" si="17"/>
        <v>0</v>
      </c>
      <c r="AN30" s="70">
        <f>D30+H30+L30+P30+T30+X30+AB30+AF30+AJ30</f>
        <v>20</v>
      </c>
      <c r="AO30" s="70">
        <f t="shared" ref="AO30:AP33" si="25">E30+I30+M30+Q30+U30+Y30+AC30+AG30+AK30</f>
        <v>3065572</v>
      </c>
      <c r="AP30" s="70">
        <f>F30+J30+N30+R30+V30+Z30+AD30+AH30+AL30</f>
        <v>43</v>
      </c>
      <c r="AQ30" s="70">
        <f t="shared" ref="AQ30:AQ33" si="26">G30+K30+O30+S30+W30+AA30+AE30+AI30+AM30</f>
        <v>5360738</v>
      </c>
      <c r="AR30" s="70">
        <v>26</v>
      </c>
      <c r="AS30" s="70">
        <v>52</v>
      </c>
      <c r="AT30" s="72">
        <f t="shared" si="21"/>
        <v>2</v>
      </c>
      <c r="AU30" s="72">
        <f t="shared" si="22"/>
        <v>1.2115384615384615</v>
      </c>
      <c r="AV30" s="70">
        <f t="shared" ref="AV30:AV38" si="27">AN30+AP30</f>
        <v>63</v>
      </c>
      <c r="AW30" s="70">
        <f t="shared" ref="AW30:AW40" si="28">ROUND(AO30+AQ30,-2)</f>
        <v>8426300</v>
      </c>
      <c r="AX30" s="73"/>
      <c r="AY30" s="65"/>
      <c r="AZ30" s="65"/>
      <c r="BA30" s="65"/>
      <c r="BB30" s="74"/>
      <c r="BC30" s="74"/>
    </row>
    <row r="31" spans="1:55" s="55" customFormat="1" ht="11.25" outlineLevel="2" x14ac:dyDescent="0.2">
      <c r="A31" s="56">
        <v>19</v>
      </c>
      <c r="B31" s="47" t="s">
        <v>126</v>
      </c>
      <c r="C31" s="68" t="s">
        <v>21</v>
      </c>
      <c r="D31" s="69"/>
      <c r="E31" s="69">
        <f t="shared" si="0"/>
        <v>0</v>
      </c>
      <c r="F31" s="69"/>
      <c r="G31" s="69">
        <f t="shared" si="1"/>
        <v>0</v>
      </c>
      <c r="H31" s="69"/>
      <c r="I31" s="69">
        <f t="shared" si="2"/>
        <v>0</v>
      </c>
      <c r="J31" s="69"/>
      <c r="K31" s="69">
        <f t="shared" si="3"/>
        <v>0</v>
      </c>
      <c r="L31" s="78"/>
      <c r="M31" s="69">
        <f t="shared" si="4"/>
        <v>0</v>
      </c>
      <c r="N31" s="78"/>
      <c r="O31" s="69">
        <f t="shared" si="5"/>
        <v>0</v>
      </c>
      <c r="P31" s="78">
        <v>49</v>
      </c>
      <c r="Q31" s="69">
        <f t="shared" si="6"/>
        <v>6624212</v>
      </c>
      <c r="R31" s="78">
        <v>45</v>
      </c>
      <c r="S31" s="69">
        <f t="shared" si="7"/>
        <v>5349420</v>
      </c>
      <c r="T31" s="69"/>
      <c r="U31" s="69">
        <f t="shared" si="8"/>
        <v>0</v>
      </c>
      <c r="V31" s="69"/>
      <c r="W31" s="69">
        <f t="shared" si="9"/>
        <v>0</v>
      </c>
      <c r="X31" s="69"/>
      <c r="Y31" s="69">
        <f t="shared" si="10"/>
        <v>0</v>
      </c>
      <c r="Z31" s="69"/>
      <c r="AA31" s="69">
        <f t="shared" si="11"/>
        <v>0</v>
      </c>
      <c r="AB31" s="69"/>
      <c r="AC31" s="69">
        <f t="shared" si="12"/>
        <v>0</v>
      </c>
      <c r="AD31" s="69"/>
      <c r="AE31" s="69">
        <f t="shared" si="13"/>
        <v>0</v>
      </c>
      <c r="AF31" s="69"/>
      <c r="AG31" s="69">
        <f t="shared" si="14"/>
        <v>0</v>
      </c>
      <c r="AH31" s="69"/>
      <c r="AI31" s="69">
        <f t="shared" si="15"/>
        <v>0</v>
      </c>
      <c r="AJ31" s="69"/>
      <c r="AK31" s="69">
        <f t="shared" si="16"/>
        <v>0</v>
      </c>
      <c r="AL31" s="69"/>
      <c r="AM31" s="69">
        <f t="shared" si="17"/>
        <v>0</v>
      </c>
      <c r="AN31" s="70">
        <f>D31+H31+L31+P31+T31+X31+AB31+AF31+AJ31</f>
        <v>49</v>
      </c>
      <c r="AO31" s="70">
        <f t="shared" si="25"/>
        <v>6624212</v>
      </c>
      <c r="AP31" s="70">
        <f>F31+J31+N31+R31+V31+Z31+AD31+AH31+AL31</f>
        <v>45</v>
      </c>
      <c r="AQ31" s="70">
        <f t="shared" si="26"/>
        <v>5349420</v>
      </c>
      <c r="AR31" s="70">
        <v>86</v>
      </c>
      <c r="AS31" s="70">
        <v>86</v>
      </c>
      <c r="AT31" s="72">
        <f t="shared" si="21"/>
        <v>1</v>
      </c>
      <c r="AU31" s="72">
        <f t="shared" si="22"/>
        <v>1.0930232558139534</v>
      </c>
      <c r="AV31" s="70">
        <f t="shared" si="27"/>
        <v>94</v>
      </c>
      <c r="AW31" s="70">
        <f t="shared" si="28"/>
        <v>11973600</v>
      </c>
      <c r="AX31" s="73"/>
      <c r="AY31" s="65"/>
      <c r="AZ31" s="65"/>
      <c r="BA31" s="65"/>
      <c r="BB31" s="74"/>
      <c r="BC31" s="74"/>
    </row>
    <row r="32" spans="1:55" s="55" customFormat="1" ht="11.25" outlineLevel="2" x14ac:dyDescent="0.2">
      <c r="A32" s="56">
        <v>20</v>
      </c>
      <c r="B32" s="47" t="s">
        <v>126</v>
      </c>
      <c r="C32" s="68" t="s">
        <v>166</v>
      </c>
      <c r="D32" s="69"/>
      <c r="E32" s="69">
        <f t="shared" si="0"/>
        <v>0</v>
      </c>
      <c r="F32" s="69"/>
      <c r="G32" s="69">
        <f t="shared" si="1"/>
        <v>0</v>
      </c>
      <c r="H32" s="69"/>
      <c r="I32" s="69">
        <f t="shared" si="2"/>
        <v>0</v>
      </c>
      <c r="J32" s="69"/>
      <c r="K32" s="69">
        <f t="shared" si="3"/>
        <v>0</v>
      </c>
      <c r="L32" s="78">
        <v>41</v>
      </c>
      <c r="M32" s="69">
        <f t="shared" si="4"/>
        <v>4837631</v>
      </c>
      <c r="N32" s="78"/>
      <c r="O32" s="69">
        <f t="shared" si="5"/>
        <v>0</v>
      </c>
      <c r="P32" s="78"/>
      <c r="Q32" s="69">
        <f t="shared" si="6"/>
        <v>0</v>
      </c>
      <c r="R32" s="78"/>
      <c r="S32" s="69">
        <f t="shared" si="7"/>
        <v>0</v>
      </c>
      <c r="T32" s="69"/>
      <c r="U32" s="69">
        <f t="shared" si="8"/>
        <v>0</v>
      </c>
      <c r="V32" s="69"/>
      <c r="W32" s="69">
        <f t="shared" si="9"/>
        <v>0</v>
      </c>
      <c r="X32" s="69"/>
      <c r="Y32" s="69">
        <f t="shared" si="10"/>
        <v>0</v>
      </c>
      <c r="Z32" s="69"/>
      <c r="AA32" s="69">
        <f t="shared" si="11"/>
        <v>0</v>
      </c>
      <c r="AB32" s="69"/>
      <c r="AC32" s="69">
        <f t="shared" si="12"/>
        <v>0</v>
      </c>
      <c r="AD32" s="69"/>
      <c r="AE32" s="69">
        <f t="shared" si="13"/>
        <v>0</v>
      </c>
      <c r="AF32" s="69"/>
      <c r="AG32" s="69">
        <f t="shared" si="14"/>
        <v>0</v>
      </c>
      <c r="AH32" s="69"/>
      <c r="AI32" s="69">
        <f t="shared" si="15"/>
        <v>0</v>
      </c>
      <c r="AJ32" s="69"/>
      <c r="AK32" s="69">
        <f t="shared" si="16"/>
        <v>0</v>
      </c>
      <c r="AL32" s="69"/>
      <c r="AM32" s="69">
        <f t="shared" si="17"/>
        <v>0</v>
      </c>
      <c r="AN32" s="70">
        <f>D32+H32+L32+P32+T32+X32+AB32+AF32+AJ32</f>
        <v>41</v>
      </c>
      <c r="AO32" s="70">
        <f t="shared" si="25"/>
        <v>4837631</v>
      </c>
      <c r="AP32" s="70">
        <f t="shared" si="25"/>
        <v>0</v>
      </c>
      <c r="AQ32" s="70">
        <f t="shared" si="26"/>
        <v>0</v>
      </c>
      <c r="AR32" s="70">
        <v>43</v>
      </c>
      <c r="AS32" s="70">
        <v>38</v>
      </c>
      <c r="AT32" s="72">
        <f t="shared" si="21"/>
        <v>0.88372093023255816</v>
      </c>
      <c r="AU32" s="72">
        <f t="shared" si="22"/>
        <v>1.0789473684210527</v>
      </c>
      <c r="AV32" s="70">
        <f t="shared" si="27"/>
        <v>41</v>
      </c>
      <c r="AW32" s="70">
        <f t="shared" si="28"/>
        <v>4837600</v>
      </c>
      <c r="AX32" s="73"/>
      <c r="AY32" s="65"/>
      <c r="AZ32" s="65"/>
      <c r="BA32" s="65"/>
      <c r="BB32" s="74"/>
      <c r="BC32" s="74"/>
    </row>
    <row r="33" spans="1:55" s="55" customFormat="1" ht="11.25" outlineLevel="2" x14ac:dyDescent="0.2">
      <c r="A33" s="56">
        <v>21</v>
      </c>
      <c r="B33" s="47" t="s">
        <v>126</v>
      </c>
      <c r="C33" s="68" t="s">
        <v>37</v>
      </c>
      <c r="D33" s="69"/>
      <c r="E33" s="69">
        <f t="shared" si="0"/>
        <v>0</v>
      </c>
      <c r="F33" s="69"/>
      <c r="G33" s="69">
        <f t="shared" si="1"/>
        <v>0</v>
      </c>
      <c r="H33" s="69"/>
      <c r="I33" s="69">
        <f t="shared" si="2"/>
        <v>0</v>
      </c>
      <c r="J33" s="69"/>
      <c r="K33" s="69">
        <f t="shared" si="3"/>
        <v>0</v>
      </c>
      <c r="L33" s="78">
        <v>36</v>
      </c>
      <c r="M33" s="69">
        <f t="shared" si="4"/>
        <v>4247676</v>
      </c>
      <c r="N33" s="78">
        <v>27</v>
      </c>
      <c r="O33" s="69">
        <f t="shared" si="5"/>
        <v>2826063</v>
      </c>
      <c r="P33" s="78"/>
      <c r="Q33" s="69">
        <f t="shared" si="6"/>
        <v>0</v>
      </c>
      <c r="R33" s="78"/>
      <c r="S33" s="69">
        <f t="shared" si="7"/>
        <v>0</v>
      </c>
      <c r="T33" s="69"/>
      <c r="U33" s="69">
        <f t="shared" si="8"/>
        <v>0</v>
      </c>
      <c r="V33" s="69"/>
      <c r="W33" s="69">
        <f t="shared" si="9"/>
        <v>0</v>
      </c>
      <c r="X33" s="69"/>
      <c r="Y33" s="69">
        <f t="shared" si="10"/>
        <v>0</v>
      </c>
      <c r="Z33" s="69"/>
      <c r="AA33" s="69">
        <f t="shared" si="11"/>
        <v>0</v>
      </c>
      <c r="AB33" s="69"/>
      <c r="AC33" s="69">
        <f t="shared" si="12"/>
        <v>0</v>
      </c>
      <c r="AD33" s="69"/>
      <c r="AE33" s="69">
        <f t="shared" si="13"/>
        <v>0</v>
      </c>
      <c r="AF33" s="69"/>
      <c r="AG33" s="69">
        <f t="shared" si="14"/>
        <v>0</v>
      </c>
      <c r="AH33" s="69"/>
      <c r="AI33" s="69">
        <f t="shared" si="15"/>
        <v>0</v>
      </c>
      <c r="AJ33" s="69"/>
      <c r="AK33" s="69">
        <f t="shared" si="16"/>
        <v>0</v>
      </c>
      <c r="AL33" s="69"/>
      <c r="AM33" s="69">
        <f t="shared" si="17"/>
        <v>0</v>
      </c>
      <c r="AN33" s="70">
        <f>D33+H33+L33+P33+T33+X33+AB33+AF33+AJ33</f>
        <v>36</v>
      </c>
      <c r="AO33" s="70">
        <f t="shared" si="25"/>
        <v>4247676</v>
      </c>
      <c r="AP33" s="70">
        <f t="shared" si="25"/>
        <v>27</v>
      </c>
      <c r="AQ33" s="70">
        <f t="shared" si="26"/>
        <v>2826063</v>
      </c>
      <c r="AR33" s="70">
        <v>41</v>
      </c>
      <c r="AS33" s="70">
        <v>65</v>
      </c>
      <c r="AT33" s="72">
        <f t="shared" si="21"/>
        <v>1.5853658536585367</v>
      </c>
      <c r="AU33" s="72">
        <f t="shared" si="22"/>
        <v>0.96923076923076923</v>
      </c>
      <c r="AV33" s="70">
        <f t="shared" si="27"/>
        <v>63</v>
      </c>
      <c r="AW33" s="70">
        <f t="shared" si="28"/>
        <v>7073700</v>
      </c>
      <c r="AX33" s="73"/>
      <c r="AY33" s="65"/>
      <c r="AZ33" s="65"/>
      <c r="BA33" s="65"/>
      <c r="BB33" s="74"/>
      <c r="BC33" s="74"/>
    </row>
    <row r="34" spans="1:55" s="55" customFormat="1" ht="11.25" outlineLevel="2" x14ac:dyDescent="0.2">
      <c r="A34" s="56">
        <v>22</v>
      </c>
      <c r="B34" s="47" t="s">
        <v>126</v>
      </c>
      <c r="C34" s="68" t="s">
        <v>167</v>
      </c>
      <c r="D34" s="69"/>
      <c r="E34" s="69"/>
      <c r="F34" s="69"/>
      <c r="G34" s="69"/>
      <c r="H34" s="69"/>
      <c r="I34" s="69"/>
      <c r="J34" s="69"/>
      <c r="K34" s="69"/>
      <c r="L34" s="78"/>
      <c r="M34" s="69"/>
      <c r="N34" s="78"/>
      <c r="O34" s="69"/>
      <c r="P34" s="78">
        <v>20</v>
      </c>
      <c r="Q34" s="69">
        <f t="shared" si="6"/>
        <v>2703760</v>
      </c>
      <c r="R34" s="78">
        <v>20</v>
      </c>
      <c r="S34" s="69">
        <f t="shared" si="7"/>
        <v>2377520</v>
      </c>
      <c r="T34" s="69">
        <v>19</v>
      </c>
      <c r="U34" s="69">
        <f t="shared" si="8"/>
        <v>3141441</v>
      </c>
      <c r="V34" s="69">
        <v>15</v>
      </c>
      <c r="W34" s="69">
        <f t="shared" si="9"/>
        <v>2156745</v>
      </c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70">
        <f>D34+H34+L34+P34+T34+X34+AB34+AF34+AJ34</f>
        <v>39</v>
      </c>
      <c r="AO34" s="70">
        <f t="shared" ref="AO34" si="29">E34+I34+M34+Q34+U34+Y34+AC34+AG34+AK34</f>
        <v>5845201</v>
      </c>
      <c r="AP34" s="70">
        <f t="shared" ref="AP34" si="30">F34+J34+N34+R34+V34+Z34+AD34+AH34+AL34</f>
        <v>35</v>
      </c>
      <c r="AQ34" s="70">
        <f t="shared" ref="AQ34" si="31">G34+K34+O34+S34+W34+AA34+AE34+AI34+AM34</f>
        <v>4534265</v>
      </c>
      <c r="AR34" s="70"/>
      <c r="AS34" s="70"/>
      <c r="AT34" s="72"/>
      <c r="AU34" s="72"/>
      <c r="AV34" s="70">
        <f t="shared" ref="AV34" si="32">AN34+AP34</f>
        <v>74</v>
      </c>
      <c r="AW34" s="70">
        <f t="shared" si="28"/>
        <v>10379500</v>
      </c>
      <c r="AX34" s="73"/>
      <c r="AY34" s="65"/>
      <c r="AZ34" s="65"/>
      <c r="BA34" s="65"/>
      <c r="BB34" s="74"/>
      <c r="BC34" s="74"/>
    </row>
    <row r="35" spans="1:55" s="55" customFormat="1" ht="13.5" customHeight="1" outlineLevel="1" x14ac:dyDescent="0.2">
      <c r="A35" s="56"/>
      <c r="B35" s="44" t="s">
        <v>132</v>
      </c>
      <c r="C35" s="68"/>
      <c r="D35" s="69">
        <f t="shared" ref="D35:AM35" si="33">SUBTOTAL(9,D30:D33)</f>
        <v>0</v>
      </c>
      <c r="E35" s="69">
        <f t="shared" si="33"/>
        <v>0</v>
      </c>
      <c r="F35" s="69">
        <f t="shared" si="33"/>
        <v>0</v>
      </c>
      <c r="G35" s="69">
        <f t="shared" si="33"/>
        <v>0</v>
      </c>
      <c r="H35" s="69">
        <f t="shared" si="33"/>
        <v>0</v>
      </c>
      <c r="I35" s="69">
        <f t="shared" si="33"/>
        <v>0</v>
      </c>
      <c r="J35" s="69">
        <f t="shared" si="33"/>
        <v>0</v>
      </c>
      <c r="K35" s="69">
        <f t="shared" si="33"/>
        <v>0</v>
      </c>
      <c r="L35" s="69">
        <f t="shared" si="33"/>
        <v>77</v>
      </c>
      <c r="M35" s="69">
        <f t="shared" si="33"/>
        <v>9085307</v>
      </c>
      <c r="N35" s="69">
        <f>SUBTOTAL(9,N30:N33)</f>
        <v>27</v>
      </c>
      <c r="O35" s="69">
        <f t="shared" si="33"/>
        <v>2826063</v>
      </c>
      <c r="P35" s="69">
        <f t="shared" ref="P35:W35" si="34">SUBTOTAL(9,P30:P34)</f>
        <v>77</v>
      </c>
      <c r="Q35" s="69">
        <f t="shared" si="34"/>
        <v>10409476</v>
      </c>
      <c r="R35" s="69">
        <f t="shared" si="34"/>
        <v>98</v>
      </c>
      <c r="S35" s="69">
        <f t="shared" si="34"/>
        <v>11649848</v>
      </c>
      <c r="T35" s="69">
        <f t="shared" si="34"/>
        <v>31</v>
      </c>
      <c r="U35" s="69">
        <f t="shared" si="34"/>
        <v>5125509</v>
      </c>
      <c r="V35" s="69">
        <f t="shared" si="34"/>
        <v>25</v>
      </c>
      <c r="W35" s="69">
        <f t="shared" si="34"/>
        <v>3594575</v>
      </c>
      <c r="X35" s="69">
        <f t="shared" si="33"/>
        <v>0</v>
      </c>
      <c r="Y35" s="69">
        <f t="shared" si="33"/>
        <v>0</v>
      </c>
      <c r="Z35" s="69">
        <f t="shared" si="33"/>
        <v>0</v>
      </c>
      <c r="AA35" s="69">
        <f t="shared" si="33"/>
        <v>0</v>
      </c>
      <c r="AB35" s="69">
        <f t="shared" si="33"/>
        <v>0</v>
      </c>
      <c r="AC35" s="69">
        <f t="shared" si="33"/>
        <v>0</v>
      </c>
      <c r="AD35" s="69">
        <f t="shared" si="33"/>
        <v>0</v>
      </c>
      <c r="AE35" s="69">
        <f t="shared" si="33"/>
        <v>0</v>
      </c>
      <c r="AF35" s="69">
        <f t="shared" si="33"/>
        <v>0</v>
      </c>
      <c r="AG35" s="69">
        <f t="shared" si="33"/>
        <v>0</v>
      </c>
      <c r="AH35" s="69">
        <f t="shared" si="33"/>
        <v>0</v>
      </c>
      <c r="AI35" s="69">
        <f t="shared" si="33"/>
        <v>0</v>
      </c>
      <c r="AJ35" s="69">
        <f t="shared" si="33"/>
        <v>0</v>
      </c>
      <c r="AK35" s="69">
        <f t="shared" si="33"/>
        <v>0</v>
      </c>
      <c r="AL35" s="69">
        <f t="shared" si="33"/>
        <v>0</v>
      </c>
      <c r="AM35" s="69">
        <f t="shared" si="33"/>
        <v>0</v>
      </c>
      <c r="AN35" s="69">
        <f t="shared" ref="AN35:AW35" si="35">SUBTOTAL(9,AN30:AN34)</f>
        <v>185</v>
      </c>
      <c r="AO35" s="69">
        <f t="shared" si="35"/>
        <v>24620292</v>
      </c>
      <c r="AP35" s="69">
        <f t="shared" si="35"/>
        <v>150</v>
      </c>
      <c r="AQ35" s="69">
        <f t="shared" si="35"/>
        <v>18070486</v>
      </c>
      <c r="AR35" s="69">
        <f t="shared" si="35"/>
        <v>196</v>
      </c>
      <c r="AS35" s="69">
        <f t="shared" si="35"/>
        <v>241</v>
      </c>
      <c r="AT35" s="72">
        <f t="shared" si="21"/>
        <v>1.2295918367346939</v>
      </c>
      <c r="AU35" s="72">
        <f t="shared" si="22"/>
        <v>1.3900414937759336</v>
      </c>
      <c r="AV35" s="69">
        <f t="shared" si="35"/>
        <v>335</v>
      </c>
      <c r="AW35" s="69">
        <f t="shared" si="35"/>
        <v>42690700</v>
      </c>
      <c r="AX35" s="73">
        <f>ROUND(AV35/5000,2)</f>
        <v>7.0000000000000007E-2</v>
      </c>
      <c r="AY35" s="65">
        <f>ROUND(AX35*$AN$57*$AN$58*$AN$59*1.2,-2)</f>
        <v>134500</v>
      </c>
      <c r="AZ35" s="65">
        <f>+AW35</f>
        <v>42690700</v>
      </c>
      <c r="BA35" s="65">
        <f>AY35</f>
        <v>134500</v>
      </c>
      <c r="BB35" s="74">
        <f>AZ35+BA35</f>
        <v>42825200</v>
      </c>
      <c r="BC35" s="77">
        <f>ROUND(BB35/$BB$55*$BC$63,-2)</f>
        <v>40861400</v>
      </c>
    </row>
    <row r="36" spans="1:55" s="55" customFormat="1" ht="11.25" outlineLevel="2" x14ac:dyDescent="0.2">
      <c r="A36" s="56">
        <v>23</v>
      </c>
      <c r="B36" s="56" t="s">
        <v>127</v>
      </c>
      <c r="C36" s="68" t="s">
        <v>25</v>
      </c>
      <c r="D36" s="69"/>
      <c r="E36" s="69">
        <f t="shared" si="0"/>
        <v>0</v>
      </c>
      <c r="F36" s="69"/>
      <c r="G36" s="69">
        <f t="shared" si="1"/>
        <v>0</v>
      </c>
      <c r="H36" s="69"/>
      <c r="I36" s="69">
        <f t="shared" si="2"/>
        <v>0</v>
      </c>
      <c r="J36" s="69"/>
      <c r="K36" s="69">
        <f t="shared" si="3"/>
        <v>0</v>
      </c>
      <c r="L36" s="69">
        <v>44</v>
      </c>
      <c r="M36" s="69">
        <f t="shared" si="4"/>
        <v>5191604</v>
      </c>
      <c r="N36" s="69"/>
      <c r="O36" s="69">
        <f t="shared" si="5"/>
        <v>0</v>
      </c>
      <c r="P36" s="69"/>
      <c r="Q36" s="69">
        <f t="shared" si="6"/>
        <v>0</v>
      </c>
      <c r="R36" s="69"/>
      <c r="S36" s="69">
        <f t="shared" si="7"/>
        <v>0</v>
      </c>
      <c r="T36" s="69"/>
      <c r="U36" s="69">
        <f t="shared" si="8"/>
        <v>0</v>
      </c>
      <c r="V36" s="69"/>
      <c r="W36" s="69">
        <f t="shared" si="9"/>
        <v>0</v>
      </c>
      <c r="X36" s="69"/>
      <c r="Y36" s="69">
        <f>X36*Y$11</f>
        <v>0</v>
      </c>
      <c r="Z36" s="69"/>
      <c r="AA36" s="69">
        <f>Z36*AA$11</f>
        <v>0</v>
      </c>
      <c r="AB36" s="69"/>
      <c r="AC36" s="69">
        <f t="shared" si="12"/>
        <v>0</v>
      </c>
      <c r="AD36" s="69"/>
      <c r="AE36" s="69">
        <f t="shared" si="13"/>
        <v>0</v>
      </c>
      <c r="AF36" s="69"/>
      <c r="AG36" s="69">
        <f t="shared" si="14"/>
        <v>0</v>
      </c>
      <c r="AH36" s="69"/>
      <c r="AI36" s="69">
        <f t="shared" si="15"/>
        <v>0</v>
      </c>
      <c r="AJ36" s="69"/>
      <c r="AK36" s="69">
        <f t="shared" si="16"/>
        <v>0</v>
      </c>
      <c r="AL36" s="69"/>
      <c r="AM36" s="69">
        <f t="shared" si="17"/>
        <v>0</v>
      </c>
      <c r="AN36" s="70">
        <f>D36+H36+L36+P36+T36+X36+AB36+AF36+AJ36</f>
        <v>44</v>
      </c>
      <c r="AO36" s="70">
        <f t="shared" ref="AO36:AQ38" si="36">E36+I36+M36+Q36+U36+Y36+AC36+AG36+AK36</f>
        <v>5191604</v>
      </c>
      <c r="AP36" s="70">
        <f t="shared" si="36"/>
        <v>0</v>
      </c>
      <c r="AQ36" s="70">
        <f t="shared" si="36"/>
        <v>0</v>
      </c>
      <c r="AR36" s="70">
        <v>55</v>
      </c>
      <c r="AS36" s="70">
        <v>40</v>
      </c>
      <c r="AT36" s="72">
        <f t="shared" si="21"/>
        <v>0.72727272727272729</v>
      </c>
      <c r="AU36" s="72">
        <f t="shared" si="22"/>
        <v>1.1000000000000001</v>
      </c>
      <c r="AV36" s="70">
        <f t="shared" si="27"/>
        <v>44</v>
      </c>
      <c r="AW36" s="70">
        <f t="shared" si="28"/>
        <v>5191600</v>
      </c>
      <c r="AX36" s="73"/>
      <c r="AY36" s="65"/>
      <c r="AZ36" s="65"/>
      <c r="BA36" s="65"/>
      <c r="BB36" s="74"/>
      <c r="BC36" s="74"/>
    </row>
    <row r="37" spans="1:55" s="55" customFormat="1" ht="22.5" outlineLevel="2" x14ac:dyDescent="0.2">
      <c r="A37" s="56">
        <v>24</v>
      </c>
      <c r="B37" s="56" t="s">
        <v>127</v>
      </c>
      <c r="C37" s="68" t="s">
        <v>34</v>
      </c>
      <c r="D37" s="69"/>
      <c r="E37" s="69">
        <f t="shared" si="0"/>
        <v>0</v>
      </c>
      <c r="F37" s="69"/>
      <c r="G37" s="69">
        <f t="shared" si="1"/>
        <v>0</v>
      </c>
      <c r="H37" s="69"/>
      <c r="I37" s="69">
        <f t="shared" si="2"/>
        <v>0</v>
      </c>
      <c r="J37" s="69"/>
      <c r="K37" s="69">
        <f t="shared" si="3"/>
        <v>0</v>
      </c>
      <c r="L37" s="69"/>
      <c r="M37" s="69">
        <f t="shared" si="4"/>
        <v>0</v>
      </c>
      <c r="N37" s="69"/>
      <c r="O37" s="69">
        <f t="shared" si="5"/>
        <v>0</v>
      </c>
      <c r="P37" s="69">
        <v>18</v>
      </c>
      <c r="Q37" s="69">
        <f t="shared" si="6"/>
        <v>2433384</v>
      </c>
      <c r="R37" s="69">
        <v>62</v>
      </c>
      <c r="S37" s="69">
        <f t="shared" si="7"/>
        <v>7370312</v>
      </c>
      <c r="T37" s="69"/>
      <c r="U37" s="69">
        <f t="shared" si="8"/>
        <v>0</v>
      </c>
      <c r="V37" s="69"/>
      <c r="W37" s="69">
        <f t="shared" si="9"/>
        <v>0</v>
      </c>
      <c r="X37" s="69"/>
      <c r="Y37" s="69">
        <f t="shared" ref="Y37:Y38" si="37">X37*Y$11</f>
        <v>0</v>
      </c>
      <c r="Z37" s="69"/>
      <c r="AA37" s="69">
        <f t="shared" ref="AA37:AA38" si="38">Z37*AA$11</f>
        <v>0</v>
      </c>
      <c r="AB37" s="69"/>
      <c r="AC37" s="69">
        <f t="shared" si="12"/>
        <v>0</v>
      </c>
      <c r="AD37" s="69"/>
      <c r="AE37" s="69">
        <f t="shared" si="13"/>
        <v>0</v>
      </c>
      <c r="AF37" s="69"/>
      <c r="AG37" s="69">
        <f t="shared" si="14"/>
        <v>0</v>
      </c>
      <c r="AH37" s="69"/>
      <c r="AI37" s="69">
        <f t="shared" si="15"/>
        <v>0</v>
      </c>
      <c r="AJ37" s="69"/>
      <c r="AK37" s="69">
        <f t="shared" si="16"/>
        <v>0</v>
      </c>
      <c r="AL37" s="69"/>
      <c r="AM37" s="69">
        <f t="shared" si="17"/>
        <v>0</v>
      </c>
      <c r="AN37" s="70">
        <f>D37+H37+L37+P37+T37+X37+AB37+AF37+AJ37</f>
        <v>18</v>
      </c>
      <c r="AO37" s="70">
        <f t="shared" si="36"/>
        <v>2433384</v>
      </c>
      <c r="AP37" s="70">
        <f t="shared" si="36"/>
        <v>62</v>
      </c>
      <c r="AQ37" s="70">
        <f t="shared" si="36"/>
        <v>7370312</v>
      </c>
      <c r="AR37" s="70">
        <v>78</v>
      </c>
      <c r="AS37" s="70">
        <v>78</v>
      </c>
      <c r="AT37" s="72">
        <f t="shared" si="21"/>
        <v>1</v>
      </c>
      <c r="AU37" s="72">
        <f t="shared" si="22"/>
        <v>1.0256410256410255</v>
      </c>
      <c r="AV37" s="70">
        <f t="shared" si="27"/>
        <v>80</v>
      </c>
      <c r="AW37" s="70">
        <f t="shared" si="28"/>
        <v>9803700</v>
      </c>
      <c r="AX37" s="73"/>
      <c r="AY37" s="65"/>
      <c r="AZ37" s="65"/>
      <c r="BA37" s="65"/>
      <c r="BB37" s="74"/>
      <c r="BC37" s="74"/>
    </row>
    <row r="38" spans="1:55" s="55" customFormat="1" ht="11.25" outlineLevel="2" x14ac:dyDescent="0.2">
      <c r="A38" s="56">
        <v>25</v>
      </c>
      <c r="B38" s="47" t="s">
        <v>127</v>
      </c>
      <c r="C38" s="68" t="s">
        <v>24</v>
      </c>
      <c r="D38" s="69"/>
      <c r="E38" s="69">
        <f t="shared" si="0"/>
        <v>0</v>
      </c>
      <c r="F38" s="69"/>
      <c r="G38" s="69">
        <f t="shared" si="1"/>
        <v>0</v>
      </c>
      <c r="H38" s="69"/>
      <c r="I38" s="69">
        <f t="shared" si="2"/>
        <v>0</v>
      </c>
      <c r="J38" s="69"/>
      <c r="K38" s="69">
        <f t="shared" si="3"/>
        <v>0</v>
      </c>
      <c r="L38" s="78">
        <v>19</v>
      </c>
      <c r="M38" s="69">
        <f t="shared" si="4"/>
        <v>2241829</v>
      </c>
      <c r="N38" s="78">
        <v>11</v>
      </c>
      <c r="O38" s="69">
        <f t="shared" si="5"/>
        <v>1151359</v>
      </c>
      <c r="P38" s="69"/>
      <c r="Q38" s="69">
        <f t="shared" si="6"/>
        <v>0</v>
      </c>
      <c r="R38" s="69"/>
      <c r="S38" s="69">
        <f t="shared" si="7"/>
        <v>0</v>
      </c>
      <c r="T38" s="69"/>
      <c r="U38" s="69">
        <f t="shared" si="8"/>
        <v>0</v>
      </c>
      <c r="V38" s="69"/>
      <c r="W38" s="69">
        <f t="shared" si="9"/>
        <v>0</v>
      </c>
      <c r="X38" s="69"/>
      <c r="Y38" s="69">
        <f t="shared" si="37"/>
        <v>0</v>
      </c>
      <c r="Z38" s="69"/>
      <c r="AA38" s="69">
        <f t="shared" si="38"/>
        <v>0</v>
      </c>
      <c r="AB38" s="69"/>
      <c r="AC38" s="69">
        <f t="shared" si="12"/>
        <v>0</v>
      </c>
      <c r="AD38" s="69"/>
      <c r="AE38" s="69">
        <f t="shared" si="13"/>
        <v>0</v>
      </c>
      <c r="AF38" s="69"/>
      <c r="AG38" s="69">
        <f t="shared" si="14"/>
        <v>0</v>
      </c>
      <c r="AH38" s="69"/>
      <c r="AI38" s="69">
        <f t="shared" si="15"/>
        <v>0</v>
      </c>
      <c r="AJ38" s="69"/>
      <c r="AK38" s="69">
        <f t="shared" si="16"/>
        <v>0</v>
      </c>
      <c r="AL38" s="69"/>
      <c r="AM38" s="69">
        <f t="shared" si="17"/>
        <v>0</v>
      </c>
      <c r="AN38" s="70">
        <f>D38+H38+L38+P38+T38+X38+AB38+AF38+AJ38</f>
        <v>19</v>
      </c>
      <c r="AO38" s="70">
        <f t="shared" si="36"/>
        <v>2241829</v>
      </c>
      <c r="AP38" s="70">
        <f t="shared" si="36"/>
        <v>11</v>
      </c>
      <c r="AQ38" s="70">
        <f t="shared" si="36"/>
        <v>1151359</v>
      </c>
      <c r="AR38" s="70">
        <v>30</v>
      </c>
      <c r="AS38" s="70">
        <v>30</v>
      </c>
      <c r="AT38" s="72">
        <f t="shared" si="21"/>
        <v>1</v>
      </c>
      <c r="AU38" s="72">
        <f t="shared" si="22"/>
        <v>1</v>
      </c>
      <c r="AV38" s="70">
        <f t="shared" si="27"/>
        <v>30</v>
      </c>
      <c r="AW38" s="70">
        <f t="shared" si="28"/>
        <v>3393200</v>
      </c>
      <c r="AX38" s="73"/>
      <c r="AY38" s="65"/>
      <c r="AZ38" s="65"/>
      <c r="BA38" s="65"/>
      <c r="BB38" s="74"/>
      <c r="BC38" s="74"/>
    </row>
    <row r="39" spans="1:55" s="55" customFormat="1" ht="11.25" outlineLevel="2" x14ac:dyDescent="0.2">
      <c r="A39" s="56">
        <v>26</v>
      </c>
      <c r="B39" s="47" t="s">
        <v>127</v>
      </c>
      <c r="C39" s="68" t="s">
        <v>168</v>
      </c>
      <c r="D39" s="69"/>
      <c r="E39" s="69"/>
      <c r="F39" s="69"/>
      <c r="G39" s="69"/>
      <c r="H39" s="69"/>
      <c r="I39" s="69"/>
      <c r="J39" s="69"/>
      <c r="K39" s="69"/>
      <c r="L39" s="78">
        <v>14</v>
      </c>
      <c r="M39" s="69">
        <f t="shared" si="4"/>
        <v>1651874</v>
      </c>
      <c r="N39" s="78">
        <v>19</v>
      </c>
      <c r="O39" s="69">
        <f t="shared" si="5"/>
        <v>1988711</v>
      </c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70">
        <f t="shared" ref="AN39:AN40" si="39">D39+H39+L39+P39+T39+X39+AB39+AF39+AJ39</f>
        <v>14</v>
      </c>
      <c r="AO39" s="70">
        <f t="shared" ref="AO39:AO40" si="40">E39+I39+M39+Q39+U39+Y39+AC39+AG39+AK39</f>
        <v>1651874</v>
      </c>
      <c r="AP39" s="70">
        <f t="shared" ref="AP39:AP40" si="41">F39+J39+N39+R39+V39+Z39+AD39+AH39+AL39</f>
        <v>19</v>
      </c>
      <c r="AQ39" s="70">
        <f t="shared" ref="AQ39:AQ40" si="42">G39+K39+O39+S39+W39+AA39+AE39+AI39+AM39</f>
        <v>1988711</v>
      </c>
      <c r="AR39" s="70"/>
      <c r="AS39" s="70"/>
      <c r="AT39" s="72"/>
      <c r="AU39" s="72"/>
      <c r="AV39" s="70">
        <f t="shared" ref="AV39:AV40" si="43">AN39+AP39</f>
        <v>33</v>
      </c>
      <c r="AW39" s="70">
        <f t="shared" si="28"/>
        <v>3640600</v>
      </c>
      <c r="AX39" s="73"/>
      <c r="AY39" s="65"/>
      <c r="AZ39" s="65"/>
      <c r="BA39" s="65"/>
      <c r="BB39" s="74"/>
      <c r="BC39" s="74"/>
    </row>
    <row r="40" spans="1:55" s="55" customFormat="1" ht="11.25" outlineLevel="2" x14ac:dyDescent="0.2">
      <c r="A40" s="56">
        <v>27</v>
      </c>
      <c r="B40" s="47" t="s">
        <v>127</v>
      </c>
      <c r="C40" s="68" t="s">
        <v>169</v>
      </c>
      <c r="D40" s="69"/>
      <c r="E40" s="69"/>
      <c r="F40" s="69"/>
      <c r="G40" s="69"/>
      <c r="H40" s="69"/>
      <c r="I40" s="69"/>
      <c r="J40" s="69"/>
      <c r="K40" s="69"/>
      <c r="L40" s="78">
        <v>70</v>
      </c>
      <c r="M40" s="69">
        <f t="shared" si="4"/>
        <v>8259370</v>
      </c>
      <c r="N40" s="78">
        <v>40</v>
      </c>
      <c r="O40" s="69">
        <f t="shared" si="5"/>
        <v>4186760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70">
        <f t="shared" si="39"/>
        <v>70</v>
      </c>
      <c r="AO40" s="70">
        <f t="shared" si="40"/>
        <v>8259370</v>
      </c>
      <c r="AP40" s="70">
        <f t="shared" si="41"/>
        <v>40</v>
      </c>
      <c r="AQ40" s="70">
        <f t="shared" si="42"/>
        <v>4186760</v>
      </c>
      <c r="AR40" s="70"/>
      <c r="AS40" s="70"/>
      <c r="AT40" s="72"/>
      <c r="AU40" s="72"/>
      <c r="AV40" s="70">
        <f t="shared" si="43"/>
        <v>110</v>
      </c>
      <c r="AW40" s="70">
        <f t="shared" si="28"/>
        <v>12446100</v>
      </c>
      <c r="AX40" s="73"/>
      <c r="AY40" s="65"/>
      <c r="AZ40" s="65"/>
      <c r="BA40" s="65"/>
      <c r="BB40" s="74"/>
      <c r="BC40" s="74"/>
    </row>
    <row r="41" spans="1:55" s="55" customFormat="1" ht="11.25" outlineLevel="1" x14ac:dyDescent="0.2">
      <c r="A41" s="56"/>
      <c r="B41" s="44" t="s">
        <v>133</v>
      </c>
      <c r="C41" s="68"/>
      <c r="D41" s="69">
        <f t="shared" ref="D41:AM41" si="44">SUBTOTAL(9,D36:D38)</f>
        <v>0</v>
      </c>
      <c r="E41" s="69">
        <f t="shared" si="44"/>
        <v>0</v>
      </c>
      <c r="F41" s="69">
        <f t="shared" si="44"/>
        <v>0</v>
      </c>
      <c r="G41" s="69">
        <f t="shared" si="44"/>
        <v>0</v>
      </c>
      <c r="H41" s="69">
        <f t="shared" si="44"/>
        <v>0</v>
      </c>
      <c r="I41" s="69">
        <f t="shared" si="44"/>
        <v>0</v>
      </c>
      <c r="J41" s="69">
        <f t="shared" si="44"/>
        <v>0</v>
      </c>
      <c r="K41" s="69">
        <f t="shared" si="44"/>
        <v>0</v>
      </c>
      <c r="L41" s="69">
        <f>SUBTOTAL(9,L36:L40)</f>
        <v>147</v>
      </c>
      <c r="M41" s="69">
        <f>SUBTOTAL(9,M36:M40)</f>
        <v>17344677</v>
      </c>
      <c r="N41" s="69">
        <f>SUBTOTAL(9,N36:N40)</f>
        <v>70</v>
      </c>
      <c r="O41" s="69">
        <f>SUBTOTAL(9,O36:O40)</f>
        <v>7326830</v>
      </c>
      <c r="P41" s="69">
        <f t="shared" si="44"/>
        <v>18</v>
      </c>
      <c r="Q41" s="69">
        <f t="shared" si="44"/>
        <v>2433384</v>
      </c>
      <c r="R41" s="69">
        <f t="shared" si="44"/>
        <v>62</v>
      </c>
      <c r="S41" s="69">
        <f t="shared" si="44"/>
        <v>7370312</v>
      </c>
      <c r="T41" s="69">
        <f t="shared" si="44"/>
        <v>0</v>
      </c>
      <c r="U41" s="69">
        <f t="shared" si="44"/>
        <v>0</v>
      </c>
      <c r="V41" s="69">
        <f t="shared" si="44"/>
        <v>0</v>
      </c>
      <c r="W41" s="69">
        <f t="shared" si="44"/>
        <v>0</v>
      </c>
      <c r="X41" s="69">
        <f t="shared" si="44"/>
        <v>0</v>
      </c>
      <c r="Y41" s="69">
        <f t="shared" si="44"/>
        <v>0</v>
      </c>
      <c r="Z41" s="69">
        <f t="shared" si="44"/>
        <v>0</v>
      </c>
      <c r="AA41" s="69">
        <f t="shared" si="44"/>
        <v>0</v>
      </c>
      <c r="AB41" s="69">
        <f t="shared" si="44"/>
        <v>0</v>
      </c>
      <c r="AC41" s="69">
        <f t="shared" si="44"/>
        <v>0</v>
      </c>
      <c r="AD41" s="69">
        <f t="shared" si="44"/>
        <v>0</v>
      </c>
      <c r="AE41" s="69">
        <f t="shared" si="44"/>
        <v>0</v>
      </c>
      <c r="AF41" s="69">
        <f t="shared" si="44"/>
        <v>0</v>
      </c>
      <c r="AG41" s="69">
        <f t="shared" si="44"/>
        <v>0</v>
      </c>
      <c r="AH41" s="69">
        <f t="shared" si="44"/>
        <v>0</v>
      </c>
      <c r="AI41" s="69">
        <f t="shared" si="44"/>
        <v>0</v>
      </c>
      <c r="AJ41" s="69">
        <f t="shared" si="44"/>
        <v>0</v>
      </c>
      <c r="AK41" s="69">
        <f t="shared" si="44"/>
        <v>0</v>
      </c>
      <c r="AL41" s="69">
        <f t="shared" si="44"/>
        <v>0</v>
      </c>
      <c r="AM41" s="69">
        <f t="shared" si="44"/>
        <v>0</v>
      </c>
      <c r="AN41" s="69">
        <f t="shared" ref="AN41:AW41" si="45">SUBTOTAL(9,AN36:AN40)</f>
        <v>165</v>
      </c>
      <c r="AO41" s="69">
        <f t="shared" si="45"/>
        <v>19778061</v>
      </c>
      <c r="AP41" s="69">
        <f t="shared" si="45"/>
        <v>132</v>
      </c>
      <c r="AQ41" s="69">
        <f t="shared" si="45"/>
        <v>14697142</v>
      </c>
      <c r="AR41" s="69">
        <f t="shared" si="45"/>
        <v>163</v>
      </c>
      <c r="AS41" s="69">
        <f t="shared" si="45"/>
        <v>148</v>
      </c>
      <c r="AT41" s="72">
        <f t="shared" si="21"/>
        <v>0.90797546012269936</v>
      </c>
      <c r="AU41" s="72">
        <f t="shared" si="22"/>
        <v>2.0067567567567566</v>
      </c>
      <c r="AV41" s="69">
        <f t="shared" si="45"/>
        <v>297</v>
      </c>
      <c r="AW41" s="69">
        <f t="shared" si="45"/>
        <v>34475200</v>
      </c>
      <c r="AX41" s="73">
        <f>ROUND(AV41/5000,2)</f>
        <v>0.06</v>
      </c>
      <c r="AY41" s="65">
        <f>ROUND(AX41*$AN$57*$AN$58*$AN$59*1.2,-2)</f>
        <v>115300</v>
      </c>
      <c r="AZ41" s="65">
        <f>+AW41</f>
        <v>34475200</v>
      </c>
      <c r="BA41" s="65">
        <f>AY41</f>
        <v>115300</v>
      </c>
      <c r="BB41" s="74">
        <f>AZ41+BA41</f>
        <v>34590500</v>
      </c>
      <c r="BC41" s="77">
        <f>ROUND(BB41/$BB$55*$BC$63,-2)</f>
        <v>33004300</v>
      </c>
    </row>
    <row r="42" spans="1:55" s="84" customFormat="1" ht="33.75" outlineLevel="2" x14ac:dyDescent="0.2">
      <c r="A42" s="79">
        <v>28</v>
      </c>
      <c r="B42" s="56" t="s">
        <v>130</v>
      </c>
      <c r="C42" s="80" t="s">
        <v>146</v>
      </c>
      <c r="D42" s="75"/>
      <c r="E42" s="69">
        <f t="shared" si="0"/>
        <v>0</v>
      </c>
      <c r="F42" s="75"/>
      <c r="G42" s="69">
        <f t="shared" si="1"/>
        <v>0</v>
      </c>
      <c r="H42" s="75"/>
      <c r="I42" s="69">
        <f t="shared" si="2"/>
        <v>0</v>
      </c>
      <c r="J42" s="75"/>
      <c r="K42" s="69">
        <f t="shared" si="3"/>
        <v>0</v>
      </c>
      <c r="L42" s="69">
        <v>40</v>
      </c>
      <c r="M42" s="69">
        <f t="shared" si="4"/>
        <v>4719640</v>
      </c>
      <c r="N42" s="69">
        <v>50</v>
      </c>
      <c r="O42" s="69">
        <f t="shared" si="5"/>
        <v>5233450</v>
      </c>
      <c r="P42" s="69"/>
      <c r="Q42" s="69">
        <f t="shared" si="6"/>
        <v>0</v>
      </c>
      <c r="R42" s="75"/>
      <c r="S42" s="69">
        <f t="shared" si="7"/>
        <v>0</v>
      </c>
      <c r="T42" s="75"/>
      <c r="U42" s="69">
        <f t="shared" si="8"/>
        <v>0</v>
      </c>
      <c r="V42" s="75"/>
      <c r="W42" s="69">
        <f t="shared" si="9"/>
        <v>0</v>
      </c>
      <c r="X42" s="75"/>
      <c r="Y42" s="75">
        <f>X42*Y$11</f>
        <v>0</v>
      </c>
      <c r="Z42" s="75"/>
      <c r="AA42" s="75">
        <f>Z42*AA$11</f>
        <v>0</v>
      </c>
      <c r="AB42" s="75"/>
      <c r="AC42" s="75">
        <f>AB42*AC$11</f>
        <v>0</v>
      </c>
      <c r="AD42" s="75"/>
      <c r="AE42" s="69">
        <f t="shared" si="13"/>
        <v>0</v>
      </c>
      <c r="AF42" s="75"/>
      <c r="AG42" s="69">
        <f t="shared" si="14"/>
        <v>0</v>
      </c>
      <c r="AH42" s="75"/>
      <c r="AI42" s="69">
        <f t="shared" si="15"/>
        <v>0</v>
      </c>
      <c r="AJ42" s="75"/>
      <c r="AK42" s="69">
        <f t="shared" si="16"/>
        <v>0</v>
      </c>
      <c r="AL42" s="75"/>
      <c r="AM42" s="69">
        <f t="shared" si="17"/>
        <v>0</v>
      </c>
      <c r="AN42" s="70">
        <f t="shared" ref="AN42:AQ47" si="46">D42+H42+L42+P42+T42+X42+AB42+AF42+AJ42</f>
        <v>40</v>
      </c>
      <c r="AO42" s="70">
        <f t="shared" si="46"/>
        <v>4719640</v>
      </c>
      <c r="AP42" s="70">
        <f t="shared" si="46"/>
        <v>50</v>
      </c>
      <c r="AQ42" s="70">
        <f t="shared" si="46"/>
        <v>5233450</v>
      </c>
      <c r="AR42" s="70">
        <v>59</v>
      </c>
      <c r="AS42" s="70">
        <v>76</v>
      </c>
      <c r="AT42" s="72">
        <f t="shared" si="21"/>
        <v>1.2881355932203389</v>
      </c>
      <c r="AU42" s="72">
        <f t="shared" si="22"/>
        <v>1.1842105263157894</v>
      </c>
      <c r="AV42" s="70">
        <f t="shared" ref="AV42:AV47" si="47">AN42+AP42</f>
        <v>90</v>
      </c>
      <c r="AW42" s="70">
        <f t="shared" ref="AW42:AW47" si="48">ROUND(AO42+AQ42,-2)</f>
        <v>9953100</v>
      </c>
      <c r="AX42" s="81"/>
      <c r="AY42" s="82"/>
      <c r="AZ42" s="82"/>
      <c r="BA42" s="82"/>
      <c r="BB42" s="83"/>
      <c r="BC42" s="83"/>
    </row>
    <row r="43" spans="1:55" s="55" customFormat="1" ht="22.5" outlineLevel="1" x14ac:dyDescent="0.2">
      <c r="A43" s="56">
        <v>29</v>
      </c>
      <c r="B43" s="56" t="s">
        <v>130</v>
      </c>
      <c r="C43" s="47" t="s">
        <v>147</v>
      </c>
      <c r="D43" s="69"/>
      <c r="E43" s="69">
        <f t="shared" si="0"/>
        <v>0</v>
      </c>
      <c r="F43" s="69"/>
      <c r="G43" s="69">
        <f t="shared" si="1"/>
        <v>0</v>
      </c>
      <c r="H43" s="69"/>
      <c r="I43" s="69">
        <f t="shared" si="2"/>
        <v>0</v>
      </c>
      <c r="J43" s="69"/>
      <c r="K43" s="69">
        <f t="shared" si="3"/>
        <v>0</v>
      </c>
      <c r="L43" s="69">
        <v>57</v>
      </c>
      <c r="M43" s="69">
        <f t="shared" si="4"/>
        <v>6725487</v>
      </c>
      <c r="N43" s="69">
        <v>118</v>
      </c>
      <c r="O43" s="69">
        <f t="shared" si="5"/>
        <v>12350942</v>
      </c>
      <c r="P43" s="69"/>
      <c r="Q43" s="69">
        <f t="shared" si="6"/>
        <v>0</v>
      </c>
      <c r="R43" s="78"/>
      <c r="S43" s="69">
        <f t="shared" si="7"/>
        <v>0</v>
      </c>
      <c r="T43" s="69"/>
      <c r="U43" s="69">
        <f t="shared" si="8"/>
        <v>0</v>
      </c>
      <c r="V43" s="69"/>
      <c r="W43" s="69">
        <f t="shared" si="9"/>
        <v>0</v>
      </c>
      <c r="X43" s="69"/>
      <c r="Y43" s="75">
        <f t="shared" ref="Y43:Y47" si="49">X43*Y$11</f>
        <v>0</v>
      </c>
      <c r="Z43" s="69"/>
      <c r="AA43" s="75">
        <f t="shared" ref="AA43:AA47" si="50">Z43*AA$11</f>
        <v>0</v>
      </c>
      <c r="AB43" s="69"/>
      <c r="AC43" s="75">
        <f t="shared" ref="AC43:AC47" si="51">AB43*AC$11</f>
        <v>0</v>
      </c>
      <c r="AD43" s="69"/>
      <c r="AE43" s="69">
        <f t="shared" si="13"/>
        <v>0</v>
      </c>
      <c r="AF43" s="69"/>
      <c r="AG43" s="69">
        <f t="shared" si="14"/>
        <v>0</v>
      </c>
      <c r="AH43" s="69"/>
      <c r="AI43" s="69">
        <f t="shared" si="15"/>
        <v>0</v>
      </c>
      <c r="AJ43" s="69"/>
      <c r="AK43" s="69">
        <f t="shared" si="16"/>
        <v>0</v>
      </c>
      <c r="AL43" s="69"/>
      <c r="AM43" s="69">
        <f t="shared" si="17"/>
        <v>0</v>
      </c>
      <c r="AN43" s="70">
        <f t="shared" si="46"/>
        <v>57</v>
      </c>
      <c r="AO43" s="70">
        <f t="shared" si="46"/>
        <v>6725487</v>
      </c>
      <c r="AP43" s="70">
        <f t="shared" si="46"/>
        <v>118</v>
      </c>
      <c r="AQ43" s="70">
        <f t="shared" si="46"/>
        <v>12350942</v>
      </c>
      <c r="AR43" s="70">
        <v>112</v>
      </c>
      <c r="AS43" s="70">
        <v>107</v>
      </c>
      <c r="AT43" s="72">
        <f t="shared" si="21"/>
        <v>0.9553571428571429</v>
      </c>
      <c r="AU43" s="72">
        <f t="shared" si="22"/>
        <v>1.6355140186915889</v>
      </c>
      <c r="AV43" s="70">
        <f t="shared" si="47"/>
        <v>175</v>
      </c>
      <c r="AW43" s="70">
        <f t="shared" si="48"/>
        <v>19076400</v>
      </c>
      <c r="AX43" s="73"/>
      <c r="AY43" s="65"/>
      <c r="AZ43" s="65"/>
      <c r="BA43" s="65"/>
      <c r="BB43" s="74"/>
      <c r="BC43" s="74"/>
    </row>
    <row r="44" spans="1:55" s="55" customFormat="1" ht="22.5" outlineLevel="1" x14ac:dyDescent="0.2">
      <c r="A44" s="56">
        <v>30</v>
      </c>
      <c r="B44" s="56" t="s">
        <v>130</v>
      </c>
      <c r="C44" s="68" t="s">
        <v>148</v>
      </c>
      <c r="D44" s="69"/>
      <c r="E44" s="69">
        <f t="shared" si="0"/>
        <v>0</v>
      </c>
      <c r="F44" s="69"/>
      <c r="G44" s="69">
        <f t="shared" si="1"/>
        <v>0</v>
      </c>
      <c r="H44" s="69"/>
      <c r="I44" s="69">
        <f t="shared" si="2"/>
        <v>0</v>
      </c>
      <c r="J44" s="69"/>
      <c r="K44" s="69">
        <f t="shared" si="3"/>
        <v>0</v>
      </c>
      <c r="L44" s="69">
        <v>50</v>
      </c>
      <c r="M44" s="69">
        <f t="shared" si="4"/>
        <v>5899550</v>
      </c>
      <c r="N44" s="69">
        <v>50</v>
      </c>
      <c r="O44" s="69">
        <f t="shared" si="5"/>
        <v>5233450</v>
      </c>
      <c r="P44" s="69"/>
      <c r="Q44" s="69">
        <f t="shared" si="6"/>
        <v>0</v>
      </c>
      <c r="R44" s="78"/>
      <c r="S44" s="69">
        <f t="shared" si="7"/>
        <v>0</v>
      </c>
      <c r="T44" s="69"/>
      <c r="U44" s="69">
        <f t="shared" si="8"/>
        <v>0</v>
      </c>
      <c r="V44" s="69"/>
      <c r="W44" s="69">
        <f t="shared" si="9"/>
        <v>0</v>
      </c>
      <c r="X44" s="69"/>
      <c r="Y44" s="75">
        <f t="shared" si="49"/>
        <v>0</v>
      </c>
      <c r="Z44" s="69"/>
      <c r="AA44" s="75">
        <f t="shared" si="50"/>
        <v>0</v>
      </c>
      <c r="AB44" s="69"/>
      <c r="AC44" s="75">
        <f t="shared" si="51"/>
        <v>0</v>
      </c>
      <c r="AD44" s="69"/>
      <c r="AE44" s="69">
        <f t="shared" si="13"/>
        <v>0</v>
      </c>
      <c r="AF44" s="69"/>
      <c r="AG44" s="69">
        <f t="shared" si="14"/>
        <v>0</v>
      </c>
      <c r="AH44" s="69"/>
      <c r="AI44" s="69">
        <f t="shared" si="15"/>
        <v>0</v>
      </c>
      <c r="AJ44" s="69"/>
      <c r="AK44" s="69">
        <f t="shared" si="16"/>
        <v>0</v>
      </c>
      <c r="AL44" s="69"/>
      <c r="AM44" s="69">
        <f t="shared" si="17"/>
        <v>0</v>
      </c>
      <c r="AN44" s="70">
        <f t="shared" si="46"/>
        <v>50</v>
      </c>
      <c r="AO44" s="70">
        <f t="shared" si="46"/>
        <v>5899550</v>
      </c>
      <c r="AP44" s="70">
        <f t="shared" si="46"/>
        <v>50</v>
      </c>
      <c r="AQ44" s="70">
        <f t="shared" si="46"/>
        <v>5233450</v>
      </c>
      <c r="AR44" s="70">
        <v>62</v>
      </c>
      <c r="AS44" s="70">
        <v>46</v>
      </c>
      <c r="AT44" s="72">
        <f t="shared" si="21"/>
        <v>0.74193548387096775</v>
      </c>
      <c r="AU44" s="72">
        <f t="shared" si="22"/>
        <v>2.1739130434782608</v>
      </c>
      <c r="AV44" s="70">
        <f t="shared" si="47"/>
        <v>100</v>
      </c>
      <c r="AW44" s="70">
        <f t="shared" si="48"/>
        <v>11133000</v>
      </c>
      <c r="AX44" s="73"/>
      <c r="AY44" s="65"/>
      <c r="AZ44" s="65"/>
      <c r="BA44" s="65"/>
      <c r="BB44" s="74"/>
      <c r="BC44" s="74"/>
    </row>
    <row r="45" spans="1:55" s="55" customFormat="1" ht="22.5" outlineLevel="1" x14ac:dyDescent="0.2">
      <c r="A45" s="56">
        <v>31</v>
      </c>
      <c r="B45" s="56" t="s">
        <v>130</v>
      </c>
      <c r="C45" s="68" t="s">
        <v>32</v>
      </c>
      <c r="D45" s="69"/>
      <c r="E45" s="69">
        <f t="shared" si="0"/>
        <v>0</v>
      </c>
      <c r="F45" s="69"/>
      <c r="G45" s="69">
        <f t="shared" si="1"/>
        <v>0</v>
      </c>
      <c r="H45" s="69"/>
      <c r="I45" s="69">
        <f t="shared" si="2"/>
        <v>0</v>
      </c>
      <c r="J45" s="69"/>
      <c r="K45" s="69">
        <f t="shared" si="3"/>
        <v>0</v>
      </c>
      <c r="L45" s="69">
        <v>47</v>
      </c>
      <c r="M45" s="69">
        <f t="shared" si="4"/>
        <v>5545577</v>
      </c>
      <c r="N45" s="69">
        <v>25</v>
      </c>
      <c r="O45" s="69">
        <f t="shared" si="5"/>
        <v>2616725</v>
      </c>
      <c r="P45" s="69"/>
      <c r="Q45" s="69">
        <f t="shared" si="6"/>
        <v>0</v>
      </c>
      <c r="R45" s="69"/>
      <c r="S45" s="69">
        <f t="shared" si="7"/>
        <v>0</v>
      </c>
      <c r="T45" s="69"/>
      <c r="U45" s="69">
        <f t="shared" si="8"/>
        <v>0</v>
      </c>
      <c r="V45" s="69"/>
      <c r="W45" s="69">
        <f t="shared" si="9"/>
        <v>0</v>
      </c>
      <c r="X45" s="69"/>
      <c r="Y45" s="75">
        <f t="shared" si="49"/>
        <v>0</v>
      </c>
      <c r="Z45" s="69"/>
      <c r="AA45" s="75">
        <f t="shared" si="50"/>
        <v>0</v>
      </c>
      <c r="AB45" s="69"/>
      <c r="AC45" s="75">
        <f t="shared" si="51"/>
        <v>0</v>
      </c>
      <c r="AD45" s="69"/>
      <c r="AE45" s="69">
        <f t="shared" si="13"/>
        <v>0</v>
      </c>
      <c r="AF45" s="69"/>
      <c r="AG45" s="69">
        <f t="shared" si="14"/>
        <v>0</v>
      </c>
      <c r="AH45" s="69"/>
      <c r="AI45" s="69">
        <f t="shared" si="15"/>
        <v>0</v>
      </c>
      <c r="AJ45" s="69"/>
      <c r="AK45" s="69">
        <f t="shared" si="16"/>
        <v>0</v>
      </c>
      <c r="AL45" s="69"/>
      <c r="AM45" s="69">
        <f t="shared" si="17"/>
        <v>0</v>
      </c>
      <c r="AN45" s="70">
        <f t="shared" si="46"/>
        <v>47</v>
      </c>
      <c r="AO45" s="70">
        <f t="shared" si="46"/>
        <v>5545577</v>
      </c>
      <c r="AP45" s="70">
        <f t="shared" si="46"/>
        <v>25</v>
      </c>
      <c r="AQ45" s="70">
        <f t="shared" si="46"/>
        <v>2616725</v>
      </c>
      <c r="AR45" s="70">
        <v>66</v>
      </c>
      <c r="AS45" s="70">
        <v>81</v>
      </c>
      <c r="AT45" s="72">
        <f t="shared" si="21"/>
        <v>1.2272727272727273</v>
      </c>
      <c r="AU45" s="72">
        <f t="shared" si="22"/>
        <v>0.88888888888888884</v>
      </c>
      <c r="AV45" s="70">
        <f t="shared" si="47"/>
        <v>72</v>
      </c>
      <c r="AW45" s="70">
        <f t="shared" si="48"/>
        <v>8162300</v>
      </c>
      <c r="AX45" s="73"/>
      <c r="AY45" s="65"/>
      <c r="AZ45" s="65"/>
      <c r="BA45" s="65"/>
      <c r="BB45" s="74"/>
      <c r="BC45" s="74"/>
    </row>
    <row r="46" spans="1:55" s="55" customFormat="1" ht="11.25" outlineLevel="1" x14ac:dyDescent="0.2">
      <c r="A46" s="56">
        <v>32</v>
      </c>
      <c r="B46" s="56" t="s">
        <v>130</v>
      </c>
      <c r="C46" s="68" t="s">
        <v>145</v>
      </c>
      <c r="D46" s="69"/>
      <c r="E46" s="69">
        <f t="shared" si="0"/>
        <v>0</v>
      </c>
      <c r="F46" s="69"/>
      <c r="G46" s="69">
        <f t="shared" si="1"/>
        <v>0</v>
      </c>
      <c r="H46" s="69"/>
      <c r="I46" s="69">
        <f t="shared" si="2"/>
        <v>0</v>
      </c>
      <c r="J46" s="69"/>
      <c r="K46" s="69">
        <f t="shared" si="3"/>
        <v>0</v>
      </c>
      <c r="L46" s="69">
        <v>20</v>
      </c>
      <c r="M46" s="69">
        <f t="shared" si="4"/>
        <v>2359820</v>
      </c>
      <c r="N46" s="69">
        <v>52</v>
      </c>
      <c r="O46" s="69">
        <f t="shared" si="5"/>
        <v>5442788</v>
      </c>
      <c r="P46" s="69"/>
      <c r="Q46" s="69">
        <f t="shared" si="6"/>
        <v>0</v>
      </c>
      <c r="R46" s="69"/>
      <c r="S46" s="69">
        <f t="shared" si="7"/>
        <v>0</v>
      </c>
      <c r="T46" s="69"/>
      <c r="U46" s="69">
        <f t="shared" si="8"/>
        <v>0</v>
      </c>
      <c r="V46" s="69"/>
      <c r="W46" s="69">
        <f t="shared" si="9"/>
        <v>0</v>
      </c>
      <c r="X46" s="69"/>
      <c r="Y46" s="75">
        <f t="shared" si="49"/>
        <v>0</v>
      </c>
      <c r="Z46" s="69"/>
      <c r="AA46" s="75">
        <f t="shared" si="50"/>
        <v>0</v>
      </c>
      <c r="AB46" s="69"/>
      <c r="AC46" s="75">
        <f t="shared" si="51"/>
        <v>0</v>
      </c>
      <c r="AD46" s="69"/>
      <c r="AE46" s="69">
        <f t="shared" si="13"/>
        <v>0</v>
      </c>
      <c r="AF46" s="69"/>
      <c r="AG46" s="69">
        <f t="shared" si="14"/>
        <v>0</v>
      </c>
      <c r="AH46" s="69"/>
      <c r="AI46" s="69">
        <f t="shared" si="15"/>
        <v>0</v>
      </c>
      <c r="AJ46" s="69"/>
      <c r="AK46" s="69">
        <f t="shared" si="16"/>
        <v>0</v>
      </c>
      <c r="AL46" s="69"/>
      <c r="AM46" s="69">
        <f t="shared" si="17"/>
        <v>0</v>
      </c>
      <c r="AN46" s="70">
        <f t="shared" si="46"/>
        <v>20</v>
      </c>
      <c r="AO46" s="70">
        <f t="shared" si="46"/>
        <v>2359820</v>
      </c>
      <c r="AP46" s="70">
        <f t="shared" si="46"/>
        <v>52</v>
      </c>
      <c r="AQ46" s="70">
        <f t="shared" si="46"/>
        <v>5442788</v>
      </c>
      <c r="AR46" s="70">
        <v>63</v>
      </c>
      <c r="AS46" s="70">
        <v>78</v>
      </c>
      <c r="AT46" s="72">
        <f t="shared" si="21"/>
        <v>1.2380952380952381</v>
      </c>
      <c r="AU46" s="72">
        <f t="shared" si="22"/>
        <v>0.92307692307692313</v>
      </c>
      <c r="AV46" s="70">
        <f t="shared" si="47"/>
        <v>72</v>
      </c>
      <c r="AW46" s="70">
        <f t="shared" si="48"/>
        <v>7802600</v>
      </c>
      <c r="AX46" s="73"/>
      <c r="AY46" s="65"/>
      <c r="AZ46" s="65"/>
      <c r="BA46" s="65"/>
      <c r="BB46" s="74"/>
      <c r="BC46" s="74"/>
    </row>
    <row r="47" spans="1:55" s="55" customFormat="1" ht="11.25" outlineLevel="2" x14ac:dyDescent="0.2">
      <c r="A47" s="56">
        <v>33</v>
      </c>
      <c r="B47" s="56" t="s">
        <v>130</v>
      </c>
      <c r="C47" s="68" t="s">
        <v>151</v>
      </c>
      <c r="D47" s="69"/>
      <c r="E47" s="69">
        <f t="shared" si="0"/>
        <v>0</v>
      </c>
      <c r="F47" s="69"/>
      <c r="G47" s="69">
        <f t="shared" si="1"/>
        <v>0</v>
      </c>
      <c r="H47" s="69"/>
      <c r="I47" s="69">
        <f t="shared" si="2"/>
        <v>0</v>
      </c>
      <c r="J47" s="69"/>
      <c r="K47" s="69">
        <f t="shared" si="3"/>
        <v>0</v>
      </c>
      <c r="L47" s="69"/>
      <c r="M47" s="69">
        <f t="shared" si="4"/>
        <v>0</v>
      </c>
      <c r="N47" s="69"/>
      <c r="O47" s="69">
        <f t="shared" si="5"/>
        <v>0</v>
      </c>
      <c r="P47" s="69"/>
      <c r="Q47" s="69">
        <f t="shared" si="6"/>
        <v>0</v>
      </c>
      <c r="R47" s="69"/>
      <c r="S47" s="69">
        <f t="shared" si="7"/>
        <v>0</v>
      </c>
      <c r="T47" s="69"/>
      <c r="U47" s="69">
        <f t="shared" si="8"/>
        <v>0</v>
      </c>
      <c r="V47" s="69"/>
      <c r="W47" s="69">
        <f t="shared" si="9"/>
        <v>0</v>
      </c>
      <c r="X47" s="69"/>
      <c r="Y47" s="75">
        <f t="shared" si="49"/>
        <v>0</v>
      </c>
      <c r="Z47" s="69"/>
      <c r="AA47" s="75">
        <f t="shared" si="50"/>
        <v>0</v>
      </c>
      <c r="AB47" s="69"/>
      <c r="AC47" s="75">
        <f t="shared" si="51"/>
        <v>0</v>
      </c>
      <c r="AD47" s="69">
        <v>0</v>
      </c>
      <c r="AE47" s="69">
        <f t="shared" si="13"/>
        <v>0</v>
      </c>
      <c r="AF47" s="69"/>
      <c r="AG47" s="69">
        <f t="shared" si="14"/>
        <v>0</v>
      </c>
      <c r="AH47" s="69"/>
      <c r="AI47" s="69">
        <f t="shared" si="15"/>
        <v>0</v>
      </c>
      <c r="AJ47" s="69"/>
      <c r="AK47" s="69">
        <f t="shared" si="16"/>
        <v>0</v>
      </c>
      <c r="AL47" s="69"/>
      <c r="AM47" s="69">
        <f t="shared" si="17"/>
        <v>0</v>
      </c>
      <c r="AN47" s="70">
        <f t="shared" si="46"/>
        <v>0</v>
      </c>
      <c r="AO47" s="70">
        <f t="shared" si="46"/>
        <v>0</v>
      </c>
      <c r="AP47" s="70">
        <f t="shared" si="46"/>
        <v>0</v>
      </c>
      <c r="AQ47" s="70">
        <f t="shared" si="46"/>
        <v>0</v>
      </c>
      <c r="AR47" s="70"/>
      <c r="AS47" s="70">
        <v>30</v>
      </c>
      <c r="AT47" s="72"/>
      <c r="AU47" s="72"/>
      <c r="AV47" s="70">
        <f t="shared" si="47"/>
        <v>0</v>
      </c>
      <c r="AW47" s="70">
        <f t="shared" si="48"/>
        <v>0</v>
      </c>
      <c r="AX47" s="73"/>
      <c r="AY47" s="65"/>
      <c r="AZ47" s="65"/>
      <c r="BA47" s="65"/>
      <c r="BB47" s="74"/>
      <c r="BC47" s="74"/>
    </row>
    <row r="48" spans="1:55" s="55" customFormat="1" ht="11.25" outlineLevel="1" x14ac:dyDescent="0.2">
      <c r="A48" s="56"/>
      <c r="B48" s="85" t="s">
        <v>136</v>
      </c>
      <c r="C48" s="68"/>
      <c r="D48" s="78">
        <f t="shared" ref="D48:AW48" si="52">SUBTOTAL(9,D42:D47)</f>
        <v>0</v>
      </c>
      <c r="E48" s="78">
        <f t="shared" si="52"/>
        <v>0</v>
      </c>
      <c r="F48" s="78">
        <f t="shared" si="52"/>
        <v>0</v>
      </c>
      <c r="G48" s="78">
        <f t="shared" si="52"/>
        <v>0</v>
      </c>
      <c r="H48" s="78">
        <f t="shared" si="52"/>
        <v>0</v>
      </c>
      <c r="I48" s="78">
        <f t="shared" si="52"/>
        <v>0</v>
      </c>
      <c r="J48" s="78">
        <f t="shared" si="52"/>
        <v>0</v>
      </c>
      <c r="K48" s="78">
        <f t="shared" si="52"/>
        <v>0</v>
      </c>
      <c r="L48" s="78">
        <f t="shared" si="52"/>
        <v>214</v>
      </c>
      <c r="M48" s="78">
        <f t="shared" si="52"/>
        <v>25250074</v>
      </c>
      <c r="N48" s="78">
        <f t="shared" si="52"/>
        <v>295</v>
      </c>
      <c r="O48" s="78">
        <f t="shared" si="52"/>
        <v>30877355</v>
      </c>
      <c r="P48" s="78">
        <f t="shared" si="52"/>
        <v>0</v>
      </c>
      <c r="Q48" s="78">
        <f t="shared" si="52"/>
        <v>0</v>
      </c>
      <c r="R48" s="78">
        <f t="shared" si="52"/>
        <v>0</v>
      </c>
      <c r="S48" s="78">
        <f t="shared" si="52"/>
        <v>0</v>
      </c>
      <c r="T48" s="78">
        <f t="shared" si="52"/>
        <v>0</v>
      </c>
      <c r="U48" s="78">
        <f t="shared" si="52"/>
        <v>0</v>
      </c>
      <c r="V48" s="78">
        <f t="shared" si="52"/>
        <v>0</v>
      </c>
      <c r="W48" s="78">
        <f t="shared" si="52"/>
        <v>0</v>
      </c>
      <c r="X48" s="78">
        <f t="shared" si="52"/>
        <v>0</v>
      </c>
      <c r="Y48" s="78">
        <f t="shared" si="52"/>
        <v>0</v>
      </c>
      <c r="Z48" s="78">
        <f t="shared" si="52"/>
        <v>0</v>
      </c>
      <c r="AA48" s="78">
        <f t="shared" si="52"/>
        <v>0</v>
      </c>
      <c r="AB48" s="78">
        <f t="shared" si="52"/>
        <v>0</v>
      </c>
      <c r="AC48" s="78">
        <f t="shared" si="52"/>
        <v>0</v>
      </c>
      <c r="AD48" s="78">
        <f t="shared" si="52"/>
        <v>0</v>
      </c>
      <c r="AE48" s="78">
        <f t="shared" si="52"/>
        <v>0</v>
      </c>
      <c r="AF48" s="78">
        <f t="shared" si="52"/>
        <v>0</v>
      </c>
      <c r="AG48" s="78">
        <f t="shared" si="52"/>
        <v>0</v>
      </c>
      <c r="AH48" s="78">
        <f t="shared" si="52"/>
        <v>0</v>
      </c>
      <c r="AI48" s="78">
        <f t="shared" si="52"/>
        <v>0</v>
      </c>
      <c r="AJ48" s="78">
        <f t="shared" si="52"/>
        <v>0</v>
      </c>
      <c r="AK48" s="78">
        <f t="shared" si="52"/>
        <v>0</v>
      </c>
      <c r="AL48" s="78">
        <f t="shared" si="52"/>
        <v>0</v>
      </c>
      <c r="AM48" s="78">
        <f t="shared" si="52"/>
        <v>0</v>
      </c>
      <c r="AN48" s="78">
        <f t="shared" si="52"/>
        <v>214</v>
      </c>
      <c r="AO48" s="78">
        <f t="shared" si="52"/>
        <v>25250074</v>
      </c>
      <c r="AP48" s="78">
        <f t="shared" si="52"/>
        <v>295</v>
      </c>
      <c r="AQ48" s="78">
        <f t="shared" si="52"/>
        <v>30877355</v>
      </c>
      <c r="AR48" s="78">
        <f t="shared" si="52"/>
        <v>362</v>
      </c>
      <c r="AS48" s="78">
        <f t="shared" si="52"/>
        <v>418</v>
      </c>
      <c r="AT48" s="72">
        <f t="shared" si="21"/>
        <v>1.1546961325966851</v>
      </c>
      <c r="AU48" s="72">
        <f t="shared" si="22"/>
        <v>1.2177033492822966</v>
      </c>
      <c r="AV48" s="78">
        <f t="shared" si="52"/>
        <v>509</v>
      </c>
      <c r="AW48" s="78">
        <f t="shared" si="52"/>
        <v>56127400</v>
      </c>
      <c r="AX48" s="73">
        <f>ROUND(AV48/5000,2)</f>
        <v>0.1</v>
      </c>
      <c r="AY48" s="65">
        <f>ROUND(AX48*$AN$57*$AN$58*$AN$59*1.2,-2)</f>
        <v>192200</v>
      </c>
      <c r="AZ48" s="65">
        <f>+AW48</f>
        <v>56127400</v>
      </c>
      <c r="BA48" s="65">
        <f>AY48</f>
        <v>192200</v>
      </c>
      <c r="BB48" s="74">
        <f>AZ48+BA48</f>
        <v>56319600</v>
      </c>
      <c r="BC48" s="77">
        <f>ROUND(BB48/$BB$55*$BC$63,-2)</f>
        <v>53737000</v>
      </c>
    </row>
    <row r="49" spans="1:55" s="55" customFormat="1" ht="33.75" outlineLevel="2" x14ac:dyDescent="0.2">
      <c r="A49" s="56">
        <v>34</v>
      </c>
      <c r="B49" s="56" t="s">
        <v>128</v>
      </c>
      <c r="C49" s="68" t="s">
        <v>29</v>
      </c>
      <c r="D49" s="69"/>
      <c r="E49" s="69">
        <f t="shared" si="0"/>
        <v>0</v>
      </c>
      <c r="F49" s="69"/>
      <c r="G49" s="69">
        <f t="shared" si="1"/>
        <v>0</v>
      </c>
      <c r="H49" s="69"/>
      <c r="I49" s="69">
        <f t="shared" si="2"/>
        <v>0</v>
      </c>
      <c r="J49" s="69"/>
      <c r="K49" s="69">
        <f t="shared" si="3"/>
        <v>0</v>
      </c>
      <c r="L49" s="69"/>
      <c r="M49" s="69">
        <f t="shared" si="4"/>
        <v>0</v>
      </c>
      <c r="N49" s="69">
        <v>25</v>
      </c>
      <c r="O49" s="69">
        <f t="shared" si="5"/>
        <v>2616725</v>
      </c>
      <c r="P49" s="69"/>
      <c r="Q49" s="69">
        <f t="shared" si="6"/>
        <v>0</v>
      </c>
      <c r="R49" s="69"/>
      <c r="S49" s="69">
        <f t="shared" si="7"/>
        <v>0</v>
      </c>
      <c r="T49" s="69"/>
      <c r="U49" s="69">
        <f t="shared" si="8"/>
        <v>0</v>
      </c>
      <c r="V49" s="69"/>
      <c r="W49" s="69">
        <f t="shared" si="9"/>
        <v>0</v>
      </c>
      <c r="X49" s="69"/>
      <c r="Y49" s="69">
        <f>X49*Y$11</f>
        <v>0</v>
      </c>
      <c r="Z49" s="69"/>
      <c r="AA49" s="69">
        <f>Z49*AA$11</f>
        <v>0</v>
      </c>
      <c r="AB49" s="69"/>
      <c r="AC49" s="69">
        <f>AB49*AC$11</f>
        <v>0</v>
      </c>
      <c r="AD49" s="69"/>
      <c r="AE49" s="69">
        <f t="shared" si="13"/>
        <v>0</v>
      </c>
      <c r="AF49" s="69"/>
      <c r="AG49" s="69">
        <f>AF49*AG$11</f>
        <v>0</v>
      </c>
      <c r="AH49" s="69"/>
      <c r="AI49" s="69">
        <f t="shared" si="15"/>
        <v>0</v>
      </c>
      <c r="AJ49" s="69"/>
      <c r="AK49" s="69">
        <f t="shared" si="16"/>
        <v>0</v>
      </c>
      <c r="AL49" s="69"/>
      <c r="AM49" s="69">
        <f t="shared" si="17"/>
        <v>0</v>
      </c>
      <c r="AN49" s="70">
        <f>D49+H49+L49+P49+T49+X49+AB49+AF49+AJ49</f>
        <v>0</v>
      </c>
      <c r="AO49" s="70">
        <f t="shared" ref="AO49:AQ49" si="53">E49+I49+M49+Q49+U49+Y49+AC49+AG49+AK49</f>
        <v>0</v>
      </c>
      <c r="AP49" s="70">
        <f t="shared" si="53"/>
        <v>25</v>
      </c>
      <c r="AQ49" s="70">
        <f t="shared" si="53"/>
        <v>2616725</v>
      </c>
      <c r="AR49" s="70">
        <v>25</v>
      </c>
      <c r="AS49" s="70">
        <v>25</v>
      </c>
      <c r="AT49" s="72">
        <f t="shared" si="21"/>
        <v>1</v>
      </c>
      <c r="AU49" s="72">
        <f t="shared" si="22"/>
        <v>1</v>
      </c>
      <c r="AV49" s="70">
        <f t="shared" ref="AV49" si="54">AN49+AP49</f>
        <v>25</v>
      </c>
      <c r="AW49" s="70">
        <f t="shared" ref="AW49" si="55">ROUND(AO49+AQ49,-2)</f>
        <v>2616700</v>
      </c>
      <c r="AX49" s="73"/>
      <c r="AY49" s="65"/>
      <c r="AZ49" s="65"/>
      <c r="BA49" s="65"/>
      <c r="BB49" s="74"/>
      <c r="BC49" s="74"/>
    </row>
    <row r="50" spans="1:55" s="55" customFormat="1" ht="11.25" outlineLevel="1" x14ac:dyDescent="0.2">
      <c r="A50" s="56"/>
      <c r="B50" s="85" t="s">
        <v>134</v>
      </c>
      <c r="C50" s="68"/>
      <c r="D50" s="69">
        <f t="shared" ref="D50:AW50" si="56">SUBTOTAL(9,D49:D49)</f>
        <v>0</v>
      </c>
      <c r="E50" s="69">
        <f t="shared" si="56"/>
        <v>0</v>
      </c>
      <c r="F50" s="69">
        <f t="shared" si="56"/>
        <v>0</v>
      </c>
      <c r="G50" s="69">
        <f t="shared" si="56"/>
        <v>0</v>
      </c>
      <c r="H50" s="69">
        <f t="shared" si="56"/>
        <v>0</v>
      </c>
      <c r="I50" s="69">
        <f t="shared" si="56"/>
        <v>0</v>
      </c>
      <c r="J50" s="69">
        <f t="shared" si="56"/>
        <v>0</v>
      </c>
      <c r="K50" s="69">
        <f t="shared" si="56"/>
        <v>0</v>
      </c>
      <c r="L50" s="69">
        <f t="shared" si="56"/>
        <v>0</v>
      </c>
      <c r="M50" s="69">
        <f t="shared" si="56"/>
        <v>0</v>
      </c>
      <c r="N50" s="69">
        <f t="shared" si="56"/>
        <v>25</v>
      </c>
      <c r="O50" s="69">
        <f t="shared" si="56"/>
        <v>2616725</v>
      </c>
      <c r="P50" s="69">
        <f t="shared" si="56"/>
        <v>0</v>
      </c>
      <c r="Q50" s="69">
        <f t="shared" si="56"/>
        <v>0</v>
      </c>
      <c r="R50" s="69">
        <f t="shared" si="56"/>
        <v>0</v>
      </c>
      <c r="S50" s="69">
        <f t="shared" si="56"/>
        <v>0</v>
      </c>
      <c r="T50" s="69">
        <f t="shared" si="56"/>
        <v>0</v>
      </c>
      <c r="U50" s="69">
        <f t="shared" si="56"/>
        <v>0</v>
      </c>
      <c r="V50" s="69">
        <f t="shared" si="56"/>
        <v>0</v>
      </c>
      <c r="W50" s="69">
        <f t="shared" si="56"/>
        <v>0</v>
      </c>
      <c r="X50" s="69">
        <f t="shared" si="56"/>
        <v>0</v>
      </c>
      <c r="Y50" s="69">
        <f t="shared" si="56"/>
        <v>0</v>
      </c>
      <c r="Z50" s="69">
        <f t="shared" si="56"/>
        <v>0</v>
      </c>
      <c r="AA50" s="69">
        <f t="shared" si="56"/>
        <v>0</v>
      </c>
      <c r="AB50" s="69">
        <f t="shared" si="56"/>
        <v>0</v>
      </c>
      <c r="AC50" s="69">
        <f t="shared" si="56"/>
        <v>0</v>
      </c>
      <c r="AD50" s="69">
        <f t="shared" si="56"/>
        <v>0</v>
      </c>
      <c r="AE50" s="69">
        <f t="shared" si="56"/>
        <v>0</v>
      </c>
      <c r="AF50" s="69">
        <f t="shared" si="56"/>
        <v>0</v>
      </c>
      <c r="AG50" s="69">
        <f t="shared" si="56"/>
        <v>0</v>
      </c>
      <c r="AH50" s="69">
        <f t="shared" si="56"/>
        <v>0</v>
      </c>
      <c r="AI50" s="69">
        <f t="shared" si="56"/>
        <v>0</v>
      </c>
      <c r="AJ50" s="69">
        <f t="shared" si="56"/>
        <v>0</v>
      </c>
      <c r="AK50" s="69">
        <f t="shared" si="56"/>
        <v>0</v>
      </c>
      <c r="AL50" s="69">
        <f t="shared" si="56"/>
        <v>0</v>
      </c>
      <c r="AM50" s="69">
        <f t="shared" si="56"/>
        <v>0</v>
      </c>
      <c r="AN50" s="69">
        <f t="shared" si="56"/>
        <v>0</v>
      </c>
      <c r="AO50" s="69">
        <f t="shared" si="56"/>
        <v>0</v>
      </c>
      <c r="AP50" s="69">
        <f t="shared" si="56"/>
        <v>25</v>
      </c>
      <c r="AQ50" s="69">
        <f t="shared" si="56"/>
        <v>2616725</v>
      </c>
      <c r="AR50" s="69">
        <f t="shared" si="56"/>
        <v>25</v>
      </c>
      <c r="AS50" s="69">
        <f t="shared" si="56"/>
        <v>25</v>
      </c>
      <c r="AT50" s="72">
        <f t="shared" si="21"/>
        <v>1</v>
      </c>
      <c r="AU50" s="72">
        <f t="shared" si="22"/>
        <v>1</v>
      </c>
      <c r="AV50" s="69">
        <f t="shared" si="56"/>
        <v>25</v>
      </c>
      <c r="AW50" s="69">
        <f t="shared" si="56"/>
        <v>2616700</v>
      </c>
      <c r="AX50" s="73">
        <f>ROUND(AV50/5000,2)</f>
        <v>0.01</v>
      </c>
      <c r="AY50" s="65">
        <f>ROUND(AX50*$AN$57*$AN$58*$AN$59*1.2,-2)</f>
        <v>19200</v>
      </c>
      <c r="AZ50" s="65">
        <f>+AW50</f>
        <v>2616700</v>
      </c>
      <c r="BA50" s="65">
        <f>AY50</f>
        <v>19200</v>
      </c>
      <c r="BB50" s="74">
        <f>AZ50+BA50</f>
        <v>2635900</v>
      </c>
      <c r="BC50" s="77">
        <f>ROUND(BB50/$BB$55*$BC$63,-2)</f>
        <v>2515000</v>
      </c>
    </row>
    <row r="51" spans="1:55" s="55" customFormat="1" ht="22.5" outlineLevel="1" x14ac:dyDescent="0.2">
      <c r="A51" s="56">
        <v>35</v>
      </c>
      <c r="B51" s="56" t="s">
        <v>129</v>
      </c>
      <c r="C51" s="68" t="s">
        <v>147</v>
      </c>
      <c r="D51" s="69"/>
      <c r="E51" s="69">
        <f t="shared" si="0"/>
        <v>0</v>
      </c>
      <c r="F51" s="69"/>
      <c r="G51" s="69">
        <f t="shared" si="1"/>
        <v>0</v>
      </c>
      <c r="H51" s="69"/>
      <c r="I51" s="69">
        <f t="shared" si="2"/>
        <v>0</v>
      </c>
      <c r="J51" s="69"/>
      <c r="K51" s="69">
        <f t="shared" si="3"/>
        <v>0</v>
      </c>
      <c r="L51" s="69">
        <v>20</v>
      </c>
      <c r="M51" s="69">
        <f t="shared" si="4"/>
        <v>2359820</v>
      </c>
      <c r="N51" s="69">
        <v>15</v>
      </c>
      <c r="O51" s="69">
        <f t="shared" si="5"/>
        <v>1570035</v>
      </c>
      <c r="P51" s="69"/>
      <c r="Q51" s="69">
        <f t="shared" si="6"/>
        <v>0</v>
      </c>
      <c r="R51" s="69"/>
      <c r="S51" s="69">
        <f t="shared" si="7"/>
        <v>0</v>
      </c>
      <c r="T51" s="69"/>
      <c r="U51" s="69">
        <f t="shared" si="8"/>
        <v>0</v>
      </c>
      <c r="V51" s="69"/>
      <c r="W51" s="69">
        <f t="shared" si="9"/>
        <v>0</v>
      </c>
      <c r="X51" s="69"/>
      <c r="Y51" s="69">
        <f>X51*Y$11</f>
        <v>0</v>
      </c>
      <c r="Z51" s="69"/>
      <c r="AA51" s="69">
        <f t="shared" ref="AA51:AA52" si="57">Z51*AA$11</f>
        <v>0</v>
      </c>
      <c r="AB51" s="69"/>
      <c r="AC51" s="75">
        <f>AB51*AC$11</f>
        <v>0</v>
      </c>
      <c r="AD51" s="69"/>
      <c r="AE51" s="69">
        <f t="shared" si="13"/>
        <v>0</v>
      </c>
      <c r="AF51" s="69"/>
      <c r="AG51" s="69">
        <f t="shared" ref="AG51:AG52" si="58">AF51*AG$11</f>
        <v>0</v>
      </c>
      <c r="AH51" s="69"/>
      <c r="AI51" s="69">
        <f t="shared" si="15"/>
        <v>0</v>
      </c>
      <c r="AJ51" s="69"/>
      <c r="AK51" s="69">
        <f t="shared" si="16"/>
        <v>0</v>
      </c>
      <c r="AL51" s="69"/>
      <c r="AM51" s="69">
        <f t="shared" si="17"/>
        <v>0</v>
      </c>
      <c r="AN51" s="70">
        <f>D51+H51+L51+P51+T51+X51+AB51+AF51+AJ51</f>
        <v>20</v>
      </c>
      <c r="AO51" s="70">
        <f t="shared" ref="AO51:AQ52" si="59">E51+I51+M51+Q51+U51+Y51+AC51+AG51+AK51</f>
        <v>2359820</v>
      </c>
      <c r="AP51" s="70">
        <f t="shared" si="59"/>
        <v>15</v>
      </c>
      <c r="AQ51" s="70">
        <f t="shared" si="59"/>
        <v>1570035</v>
      </c>
      <c r="AR51" s="70">
        <v>35</v>
      </c>
      <c r="AS51" s="70">
        <v>20</v>
      </c>
      <c r="AT51" s="72">
        <f t="shared" si="21"/>
        <v>0.5714285714285714</v>
      </c>
      <c r="AU51" s="72">
        <f t="shared" si="22"/>
        <v>1.75</v>
      </c>
      <c r="AV51" s="70">
        <f t="shared" ref="AV51:AV53" si="60">AN51+AP51</f>
        <v>35</v>
      </c>
      <c r="AW51" s="70">
        <f t="shared" ref="AW51:AW53" si="61">ROUND(AO51+AQ51,-2)</f>
        <v>3929900</v>
      </c>
      <c r="AX51" s="73"/>
      <c r="AY51" s="65"/>
      <c r="AZ51" s="65"/>
      <c r="BA51" s="65"/>
      <c r="BB51" s="74"/>
      <c r="BC51" s="74"/>
    </row>
    <row r="52" spans="1:55" s="55" customFormat="1" ht="22.5" outlineLevel="2" x14ac:dyDescent="0.2">
      <c r="A52" s="56">
        <v>36</v>
      </c>
      <c r="B52" s="56" t="s">
        <v>129</v>
      </c>
      <c r="C52" s="68" t="s">
        <v>170</v>
      </c>
      <c r="D52" s="69"/>
      <c r="E52" s="69">
        <f t="shared" si="0"/>
        <v>0</v>
      </c>
      <c r="F52" s="69"/>
      <c r="G52" s="69">
        <f t="shared" si="1"/>
        <v>0</v>
      </c>
      <c r="H52" s="69">
        <v>38</v>
      </c>
      <c r="I52" s="69">
        <f t="shared" si="2"/>
        <v>3830172</v>
      </c>
      <c r="J52" s="69"/>
      <c r="K52" s="69">
        <f t="shared" si="3"/>
        <v>0</v>
      </c>
      <c r="L52" s="78"/>
      <c r="M52" s="69">
        <f t="shared" si="4"/>
        <v>0</v>
      </c>
      <c r="N52" s="78"/>
      <c r="O52" s="69">
        <f t="shared" si="5"/>
        <v>0</v>
      </c>
      <c r="P52" s="69"/>
      <c r="Q52" s="69">
        <f t="shared" si="6"/>
        <v>0</v>
      </c>
      <c r="R52" s="69"/>
      <c r="S52" s="69">
        <f t="shared" si="7"/>
        <v>0</v>
      </c>
      <c r="T52" s="69"/>
      <c r="U52" s="69">
        <f t="shared" si="8"/>
        <v>0</v>
      </c>
      <c r="V52" s="69"/>
      <c r="W52" s="69">
        <f t="shared" si="9"/>
        <v>0</v>
      </c>
      <c r="X52" s="69"/>
      <c r="Y52" s="69">
        <f>X52*Y$11</f>
        <v>0</v>
      </c>
      <c r="Z52" s="69"/>
      <c r="AA52" s="69">
        <f t="shared" si="57"/>
        <v>0</v>
      </c>
      <c r="AB52" s="69"/>
      <c r="AC52" s="69">
        <f>AB52*AC$11</f>
        <v>0</v>
      </c>
      <c r="AD52" s="69"/>
      <c r="AE52" s="69">
        <f t="shared" si="13"/>
        <v>0</v>
      </c>
      <c r="AF52" s="69"/>
      <c r="AG52" s="69">
        <f t="shared" si="58"/>
        <v>0</v>
      </c>
      <c r="AH52" s="69"/>
      <c r="AI52" s="69">
        <f t="shared" si="15"/>
        <v>0</v>
      </c>
      <c r="AJ52" s="69"/>
      <c r="AK52" s="69">
        <f t="shared" si="16"/>
        <v>0</v>
      </c>
      <c r="AL52" s="69"/>
      <c r="AM52" s="69">
        <f t="shared" si="17"/>
        <v>0</v>
      </c>
      <c r="AN52" s="70">
        <f>D52+H52+L52+P52+T52+X52+AB52+AF52+AJ52</f>
        <v>38</v>
      </c>
      <c r="AO52" s="70">
        <f t="shared" si="59"/>
        <v>3830172</v>
      </c>
      <c r="AP52" s="70">
        <f t="shared" si="59"/>
        <v>0</v>
      </c>
      <c r="AQ52" s="70">
        <f t="shared" si="59"/>
        <v>0</v>
      </c>
      <c r="AR52" s="70">
        <v>37</v>
      </c>
      <c r="AS52" s="70">
        <v>64</v>
      </c>
      <c r="AT52" s="72">
        <f t="shared" si="21"/>
        <v>1.7297297297297298</v>
      </c>
      <c r="AU52" s="72">
        <f t="shared" si="22"/>
        <v>0.59375</v>
      </c>
      <c r="AV52" s="70">
        <f t="shared" si="60"/>
        <v>38</v>
      </c>
      <c r="AW52" s="70">
        <f t="shared" si="61"/>
        <v>3830200</v>
      </c>
      <c r="AX52" s="73"/>
      <c r="AY52" s="65"/>
      <c r="AZ52" s="65"/>
      <c r="BA52" s="65"/>
      <c r="BB52" s="74"/>
      <c r="BC52" s="74"/>
    </row>
    <row r="53" spans="1:55" s="55" customFormat="1" ht="22.5" outlineLevel="2" x14ac:dyDescent="0.2">
      <c r="A53" s="56">
        <v>37</v>
      </c>
      <c r="B53" s="56" t="s">
        <v>129</v>
      </c>
      <c r="C53" s="68" t="s">
        <v>171</v>
      </c>
      <c r="D53" s="69"/>
      <c r="E53" s="69"/>
      <c r="F53" s="69"/>
      <c r="G53" s="69"/>
      <c r="H53" s="69">
        <v>19</v>
      </c>
      <c r="I53" s="69">
        <f t="shared" si="2"/>
        <v>1915086</v>
      </c>
      <c r="J53" s="69"/>
      <c r="K53" s="69"/>
      <c r="L53" s="78">
        <v>20</v>
      </c>
      <c r="M53" s="69">
        <f t="shared" si="4"/>
        <v>2359820</v>
      </c>
      <c r="N53" s="78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70">
        <f>D53+H53+L53+P53+T53+X53+AB53+AF53+AJ53</f>
        <v>39</v>
      </c>
      <c r="AO53" s="70">
        <f t="shared" ref="AO53" si="62">E53+I53+M53+Q53+U53+Y53+AC53+AG53+AK53</f>
        <v>4274906</v>
      </c>
      <c r="AP53" s="70">
        <f t="shared" ref="AP53" si="63">F53+J53+N53+R53+V53+Z53+AD53+AH53+AL53</f>
        <v>0</v>
      </c>
      <c r="AQ53" s="70">
        <f t="shared" ref="AQ53" si="64">G53+K53+O53+S53+W53+AA53+AE53+AI53+AM53</f>
        <v>0</v>
      </c>
      <c r="AR53" s="70"/>
      <c r="AS53" s="70"/>
      <c r="AT53" s="72"/>
      <c r="AU53" s="72"/>
      <c r="AV53" s="70">
        <f t="shared" si="60"/>
        <v>39</v>
      </c>
      <c r="AW53" s="70">
        <f t="shared" si="61"/>
        <v>4274900</v>
      </c>
      <c r="AX53" s="73"/>
      <c r="AY53" s="65"/>
      <c r="AZ53" s="65"/>
      <c r="BA53" s="65"/>
      <c r="BB53" s="74"/>
      <c r="BC53" s="74"/>
    </row>
    <row r="54" spans="1:55" s="55" customFormat="1" ht="11.25" outlineLevel="1" x14ac:dyDescent="0.2">
      <c r="A54" s="56"/>
      <c r="B54" s="44" t="s">
        <v>137</v>
      </c>
      <c r="C54" s="68"/>
      <c r="D54" s="69">
        <f>SUBTOTAL(9,D51:D52)</f>
        <v>0</v>
      </c>
      <c r="E54" s="69">
        <f t="shared" ref="E54:AQ54" si="65">SUBTOTAL(9,E51:E52)</f>
        <v>0</v>
      </c>
      <c r="F54" s="69">
        <f t="shared" si="65"/>
        <v>0</v>
      </c>
      <c r="G54" s="69">
        <f t="shared" si="65"/>
        <v>0</v>
      </c>
      <c r="H54" s="69">
        <f>SUBTOTAL(9,H51:H53)</f>
        <v>57</v>
      </c>
      <c r="I54" s="69">
        <f>SUBTOTAL(9,I51:I53)</f>
        <v>5745258</v>
      </c>
      <c r="J54" s="69">
        <f t="shared" si="65"/>
        <v>0</v>
      </c>
      <c r="K54" s="69">
        <f t="shared" si="65"/>
        <v>0</v>
      </c>
      <c r="L54" s="69">
        <f>SUBTOTAL(9,L51:L53)</f>
        <v>40</v>
      </c>
      <c r="M54" s="69">
        <f>SUBTOTAL(9,M51:M53)</f>
        <v>4719640</v>
      </c>
      <c r="N54" s="69">
        <f t="shared" si="65"/>
        <v>15</v>
      </c>
      <c r="O54" s="69">
        <f t="shared" si="65"/>
        <v>1570035</v>
      </c>
      <c r="P54" s="69">
        <f t="shared" si="65"/>
        <v>0</v>
      </c>
      <c r="Q54" s="69">
        <f t="shared" si="65"/>
        <v>0</v>
      </c>
      <c r="R54" s="69">
        <f t="shared" si="65"/>
        <v>0</v>
      </c>
      <c r="S54" s="69">
        <f t="shared" si="65"/>
        <v>0</v>
      </c>
      <c r="T54" s="69">
        <f t="shared" si="65"/>
        <v>0</v>
      </c>
      <c r="U54" s="69">
        <f t="shared" si="65"/>
        <v>0</v>
      </c>
      <c r="V54" s="69">
        <f t="shared" si="65"/>
        <v>0</v>
      </c>
      <c r="W54" s="69">
        <f t="shared" si="65"/>
        <v>0</v>
      </c>
      <c r="X54" s="69">
        <f t="shared" si="65"/>
        <v>0</v>
      </c>
      <c r="Y54" s="69">
        <f t="shared" si="65"/>
        <v>0</v>
      </c>
      <c r="Z54" s="69">
        <f t="shared" si="65"/>
        <v>0</v>
      </c>
      <c r="AA54" s="69">
        <f t="shared" si="65"/>
        <v>0</v>
      </c>
      <c r="AB54" s="69">
        <f t="shared" si="65"/>
        <v>0</v>
      </c>
      <c r="AC54" s="69">
        <f t="shared" si="65"/>
        <v>0</v>
      </c>
      <c r="AD54" s="69">
        <f t="shared" si="65"/>
        <v>0</v>
      </c>
      <c r="AE54" s="69">
        <f t="shared" si="65"/>
        <v>0</v>
      </c>
      <c r="AF54" s="69">
        <f t="shared" si="65"/>
        <v>0</v>
      </c>
      <c r="AG54" s="69">
        <f t="shared" si="65"/>
        <v>0</v>
      </c>
      <c r="AH54" s="69">
        <f t="shared" si="65"/>
        <v>0</v>
      </c>
      <c r="AI54" s="69">
        <f t="shared" si="65"/>
        <v>0</v>
      </c>
      <c r="AJ54" s="69">
        <f t="shared" si="65"/>
        <v>0</v>
      </c>
      <c r="AK54" s="69">
        <f t="shared" si="65"/>
        <v>0</v>
      </c>
      <c r="AL54" s="69">
        <f t="shared" si="65"/>
        <v>0</v>
      </c>
      <c r="AM54" s="69">
        <f t="shared" si="65"/>
        <v>0</v>
      </c>
      <c r="AN54" s="69">
        <f>SUBTOTAL(9,AN51:AN53)</f>
        <v>97</v>
      </c>
      <c r="AO54" s="69">
        <f>SUBTOTAL(9,AO51:AO53)</f>
        <v>10464898</v>
      </c>
      <c r="AP54" s="69">
        <f t="shared" si="65"/>
        <v>15</v>
      </c>
      <c r="AQ54" s="69">
        <f t="shared" si="65"/>
        <v>1570035</v>
      </c>
      <c r="AR54" s="69">
        <f t="shared" ref="AR54:AS54" si="66">SUBTOTAL(9,AR51:AR52)</f>
        <v>72</v>
      </c>
      <c r="AS54" s="69">
        <f t="shared" si="66"/>
        <v>84</v>
      </c>
      <c r="AT54" s="72">
        <f t="shared" si="21"/>
        <v>1.1666666666666667</v>
      </c>
      <c r="AU54" s="72">
        <f t="shared" si="22"/>
        <v>1.3333333333333333</v>
      </c>
      <c r="AV54" s="69">
        <f>SUBTOTAL(9,AV51:AV53)</f>
        <v>112</v>
      </c>
      <c r="AW54" s="69">
        <f>SUBTOTAL(9,AW51:AW53)</f>
        <v>12035000</v>
      </c>
      <c r="AX54" s="73">
        <f>ROUND(AV54/5000,2)</f>
        <v>0.02</v>
      </c>
      <c r="AY54" s="65">
        <f>ROUND(AX54*$AN$57*$AN$58*$AN$59*1.2,-2)</f>
        <v>38400</v>
      </c>
      <c r="AZ54" s="65">
        <f>+AW54</f>
        <v>12035000</v>
      </c>
      <c r="BA54" s="65">
        <f>AY54</f>
        <v>38400</v>
      </c>
      <c r="BB54" s="74">
        <f>AZ54+BA54</f>
        <v>12073400</v>
      </c>
      <c r="BC54" s="77">
        <f>ROUND(BB54/$BB$55*$BC$63,-2)</f>
        <v>11519800</v>
      </c>
    </row>
    <row r="55" spans="1:55" s="55" customFormat="1" ht="11.25" x14ac:dyDescent="0.2">
      <c r="A55" s="56"/>
      <c r="B55" s="44" t="s">
        <v>135</v>
      </c>
      <c r="C55" s="68"/>
      <c r="D55" s="69">
        <f t="shared" ref="D55:AV55" si="67">SUBTOTAL(9,D12:D52)</f>
        <v>0</v>
      </c>
      <c r="E55" s="69">
        <f t="shared" si="67"/>
        <v>0</v>
      </c>
      <c r="F55" s="69">
        <f t="shared" si="67"/>
        <v>0</v>
      </c>
      <c r="G55" s="69">
        <f t="shared" si="67"/>
        <v>0</v>
      </c>
      <c r="H55" s="69">
        <f t="shared" si="67"/>
        <v>38</v>
      </c>
      <c r="I55" s="69">
        <f t="shared" si="67"/>
        <v>3830172</v>
      </c>
      <c r="J55" s="69">
        <f t="shared" si="67"/>
        <v>0</v>
      </c>
      <c r="K55" s="69">
        <f t="shared" si="67"/>
        <v>0</v>
      </c>
      <c r="L55" s="69">
        <f t="shared" si="67"/>
        <v>2457</v>
      </c>
      <c r="M55" s="69">
        <f t="shared" si="67"/>
        <v>289903887</v>
      </c>
      <c r="N55" s="69">
        <f t="shared" si="67"/>
        <v>1855</v>
      </c>
      <c r="O55" s="69">
        <f t="shared" si="67"/>
        <v>194160995</v>
      </c>
      <c r="P55" s="69">
        <f>SUBTOTAL(9,P12:P54)</f>
        <v>704</v>
      </c>
      <c r="Q55" s="69">
        <f t="shared" si="67"/>
        <v>95172352</v>
      </c>
      <c r="R55" s="69">
        <f>SUBTOTAL(9,R12:R54)</f>
        <v>1742</v>
      </c>
      <c r="S55" s="69">
        <f t="shared" si="67"/>
        <v>207081992</v>
      </c>
      <c r="T55" s="69">
        <f t="shared" si="67"/>
        <v>31</v>
      </c>
      <c r="U55" s="69">
        <f t="shared" si="67"/>
        <v>5125509</v>
      </c>
      <c r="V55" s="69">
        <f t="shared" si="67"/>
        <v>25</v>
      </c>
      <c r="W55" s="69">
        <f t="shared" si="67"/>
        <v>3594575</v>
      </c>
      <c r="X55" s="69">
        <f t="shared" si="67"/>
        <v>0</v>
      </c>
      <c r="Y55" s="69">
        <f t="shared" si="67"/>
        <v>0</v>
      </c>
      <c r="Z55" s="69">
        <f t="shared" si="67"/>
        <v>15</v>
      </c>
      <c r="AA55" s="69">
        <f t="shared" si="67"/>
        <v>6024540</v>
      </c>
      <c r="AB55" s="69">
        <f t="shared" si="67"/>
        <v>0</v>
      </c>
      <c r="AC55" s="69">
        <f t="shared" si="67"/>
        <v>0</v>
      </c>
      <c r="AD55" s="69">
        <f t="shared" si="67"/>
        <v>0</v>
      </c>
      <c r="AE55" s="69">
        <f t="shared" si="67"/>
        <v>0</v>
      </c>
      <c r="AF55" s="69">
        <f t="shared" si="67"/>
        <v>0</v>
      </c>
      <c r="AG55" s="69">
        <f t="shared" si="67"/>
        <v>0</v>
      </c>
      <c r="AH55" s="69">
        <f t="shared" si="67"/>
        <v>0</v>
      </c>
      <c r="AI55" s="69">
        <f t="shared" si="67"/>
        <v>0</v>
      </c>
      <c r="AJ55" s="69">
        <f t="shared" si="67"/>
        <v>0</v>
      </c>
      <c r="AK55" s="69">
        <f t="shared" si="67"/>
        <v>0</v>
      </c>
      <c r="AL55" s="69">
        <f t="shared" si="67"/>
        <v>0</v>
      </c>
      <c r="AM55" s="69">
        <f t="shared" si="67"/>
        <v>0</v>
      </c>
      <c r="AN55" s="69">
        <f t="shared" si="67"/>
        <v>3230</v>
      </c>
      <c r="AO55" s="69">
        <f t="shared" si="67"/>
        <v>394031920</v>
      </c>
      <c r="AP55" s="69">
        <f t="shared" si="67"/>
        <v>3637</v>
      </c>
      <c r="AQ55" s="69">
        <f t="shared" si="67"/>
        <v>410862102</v>
      </c>
      <c r="AR55" s="69">
        <f t="shared" ref="AR55:AS55" si="68">SUBTOTAL(9,AR12:AR52)</f>
        <v>3824</v>
      </c>
      <c r="AS55" s="69">
        <f t="shared" si="68"/>
        <v>5803</v>
      </c>
      <c r="AT55" s="72">
        <f t="shared" si="21"/>
        <v>1.5175209205020921</v>
      </c>
      <c r="AU55" s="72">
        <f t="shared" si="22"/>
        <v>1.1833534378769601</v>
      </c>
      <c r="AV55" s="69">
        <f t="shared" si="67"/>
        <v>6867</v>
      </c>
      <c r="AW55" s="69">
        <f>SUBTOTAL(9,AW12:AW54)</f>
        <v>809168800</v>
      </c>
      <c r="AX55" s="73">
        <f t="shared" ref="AX55:BC55" si="69">SUM(AX12:AX54)</f>
        <v>1.3900000000000001</v>
      </c>
      <c r="AY55" s="65">
        <f t="shared" si="69"/>
        <v>2671600</v>
      </c>
      <c r="AZ55" s="65">
        <f t="shared" si="69"/>
        <v>809168800</v>
      </c>
      <c r="BA55" s="65">
        <f t="shared" si="69"/>
        <v>2671600</v>
      </c>
      <c r="BB55" s="74">
        <f t="shared" si="69"/>
        <v>811840400</v>
      </c>
      <c r="BC55" s="74">
        <f t="shared" si="69"/>
        <v>774612100</v>
      </c>
    </row>
    <row r="56" spans="1:55" x14ac:dyDescent="0.2"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V56" s="87"/>
      <c r="AW56" s="87"/>
      <c r="AX56" s="87"/>
      <c r="AY56" s="87"/>
      <c r="AZ56" s="87"/>
      <c r="BA56" s="87"/>
      <c r="BB56" s="88"/>
      <c r="BC56" s="87"/>
    </row>
    <row r="57" spans="1:55" x14ac:dyDescent="0.2">
      <c r="E57" s="87"/>
      <c r="X57" s="101" t="s">
        <v>138</v>
      </c>
      <c r="Y57" s="101"/>
      <c r="Z57" s="101"/>
      <c r="AA57" s="101"/>
      <c r="AB57" s="101"/>
      <c r="AC57" s="101"/>
      <c r="AD57" s="101"/>
      <c r="AE57" s="101"/>
      <c r="AF57" s="89"/>
      <c r="AG57" s="89"/>
      <c r="AH57" s="89"/>
      <c r="AI57" s="89"/>
      <c r="AJ57" s="89"/>
      <c r="AK57" s="89"/>
      <c r="AL57" s="89"/>
      <c r="AM57" s="89"/>
      <c r="AN57" s="104">
        <f>18600*1.09*1.09</f>
        <v>22098.66</v>
      </c>
      <c r="AO57" s="104"/>
      <c r="AW57" s="90"/>
      <c r="AY57" s="87"/>
      <c r="AZ57" s="91"/>
      <c r="BB57" s="88"/>
      <c r="BC57" s="88"/>
    </row>
    <row r="58" spans="1:55" x14ac:dyDescent="0.2">
      <c r="C58" s="92"/>
      <c r="M58" s="87"/>
      <c r="X58" s="101" t="s">
        <v>139</v>
      </c>
      <c r="Y58" s="101"/>
      <c r="Z58" s="101"/>
      <c r="AA58" s="101"/>
      <c r="AB58" s="101"/>
      <c r="AC58" s="101"/>
      <c r="AD58" s="101"/>
      <c r="AE58" s="101"/>
      <c r="AF58" s="89"/>
      <c r="AG58" s="89"/>
      <c r="AH58" s="89"/>
      <c r="AI58" s="89"/>
      <c r="AJ58" s="89"/>
      <c r="AK58" s="89"/>
      <c r="AL58" s="89"/>
      <c r="AM58" s="89"/>
      <c r="AN58" s="102">
        <v>55.67</v>
      </c>
      <c r="AO58" s="102"/>
      <c r="AW58" s="87"/>
      <c r="BB58" s="88"/>
      <c r="BC58" s="93"/>
    </row>
    <row r="59" spans="1:55" x14ac:dyDescent="0.2">
      <c r="X59" s="101" t="s">
        <v>140</v>
      </c>
      <c r="Y59" s="101"/>
      <c r="Z59" s="101"/>
      <c r="AA59" s="101"/>
      <c r="AB59" s="101"/>
      <c r="AC59" s="101"/>
      <c r="AD59" s="101"/>
      <c r="AE59" s="101"/>
      <c r="AF59" s="89"/>
      <c r="AG59" s="89"/>
      <c r="AH59" s="89"/>
      <c r="AI59" s="89"/>
      <c r="AJ59" s="89"/>
      <c r="AK59" s="89"/>
      <c r="AL59" s="89"/>
      <c r="AM59" s="89"/>
      <c r="AN59" s="102">
        <v>1.302</v>
      </c>
      <c r="AO59" s="102"/>
      <c r="BC59" s="94"/>
    </row>
    <row r="60" spans="1:55" x14ac:dyDescent="0.2">
      <c r="C60" s="92"/>
      <c r="BA60" s="54"/>
      <c r="BC60" s="54" t="s">
        <v>3</v>
      </c>
    </row>
    <row r="61" spans="1:55" x14ac:dyDescent="0.2">
      <c r="C61" s="92"/>
      <c r="E61" s="87"/>
      <c r="AW61" s="91"/>
      <c r="AZ61" s="53" t="s">
        <v>162</v>
      </c>
      <c r="BA61" s="87"/>
      <c r="BC61" s="88">
        <f>+AV55</f>
        <v>6867</v>
      </c>
    </row>
    <row r="62" spans="1:55" x14ac:dyDescent="0.2">
      <c r="E62" s="87"/>
      <c r="AO62" s="87"/>
      <c r="AW62" s="87"/>
      <c r="AZ62" s="53" t="s">
        <v>163</v>
      </c>
      <c r="BA62" s="87"/>
      <c r="BB62" s="94"/>
      <c r="BC62" s="88">
        <f>+BB55</f>
        <v>811840400</v>
      </c>
    </row>
    <row r="63" spans="1:55" x14ac:dyDescent="0.2">
      <c r="E63" s="87"/>
      <c r="AO63" s="87"/>
      <c r="AW63" s="87"/>
      <c r="AZ63" s="53" t="s">
        <v>164</v>
      </c>
      <c r="BA63" s="95"/>
      <c r="BB63" s="88"/>
      <c r="BC63" s="88">
        <f>604612100+170000000</f>
        <v>774612100</v>
      </c>
    </row>
    <row r="64" spans="1:55" x14ac:dyDescent="0.2">
      <c r="AE64" s="87"/>
      <c r="AF64" s="87"/>
      <c r="AG64" s="87"/>
      <c r="AH64" s="87"/>
      <c r="AI64" s="87"/>
      <c r="AJ64" s="87"/>
      <c r="AK64" s="87"/>
      <c r="AL64" s="87"/>
      <c r="AM64" s="87"/>
      <c r="AO64" s="87"/>
      <c r="AW64" s="87"/>
      <c r="AZ64" s="53" t="s">
        <v>161</v>
      </c>
      <c r="BA64" s="95"/>
      <c r="BB64" s="94"/>
      <c r="BC64" s="94">
        <f>+BC62-BC63</f>
        <v>37228300</v>
      </c>
    </row>
    <row r="65" spans="5:54" x14ac:dyDescent="0.2">
      <c r="E65" s="87"/>
    </row>
    <row r="66" spans="5:54" x14ac:dyDescent="0.2">
      <c r="BB66" s="93"/>
    </row>
  </sheetData>
  <mergeCells count="65">
    <mergeCell ref="N8:O8"/>
    <mergeCell ref="X7:AA7"/>
    <mergeCell ref="A5:A9"/>
    <mergeCell ref="B5:B8"/>
    <mergeCell ref="C5:C9"/>
    <mergeCell ref="D5:W5"/>
    <mergeCell ref="X5:AE5"/>
    <mergeCell ref="X6:AA6"/>
    <mergeCell ref="D6:G6"/>
    <mergeCell ref="H6:K6"/>
    <mergeCell ref="L6:O6"/>
    <mergeCell ref="P6:S6"/>
    <mergeCell ref="T6:W6"/>
    <mergeCell ref="D7:G7"/>
    <mergeCell ref="H7:K7"/>
    <mergeCell ref="L7:O7"/>
    <mergeCell ref="P7:S7"/>
    <mergeCell ref="T7:W7"/>
    <mergeCell ref="BA7:BA10"/>
    <mergeCell ref="BC5:BC10"/>
    <mergeCell ref="AP8:AQ8"/>
    <mergeCell ref="AB7:AE7"/>
    <mergeCell ref="AF7:AI7"/>
    <mergeCell ref="BB7:BB10"/>
    <mergeCell ref="AT5:AU7"/>
    <mergeCell ref="AT8:AT10"/>
    <mergeCell ref="AU8:AU10"/>
    <mergeCell ref="AB6:AE6"/>
    <mergeCell ref="AF6:AI6"/>
    <mergeCell ref="AJ6:AM6"/>
    <mergeCell ref="AF5:AM5"/>
    <mergeCell ref="AN5:AQ7"/>
    <mergeCell ref="AV5:AW8"/>
    <mergeCell ref="AX5:AY8"/>
    <mergeCell ref="X8:Y8"/>
    <mergeCell ref="AZ7:AZ10"/>
    <mergeCell ref="AB8:AC8"/>
    <mergeCell ref="AD8:AE8"/>
    <mergeCell ref="AF8:AG8"/>
    <mergeCell ref="AH8:AI8"/>
    <mergeCell ref="AR5:AS7"/>
    <mergeCell ref="AR8:AR10"/>
    <mergeCell ref="AS8:AS10"/>
    <mergeCell ref="AZ5:BB6"/>
    <mergeCell ref="D8:E8"/>
    <mergeCell ref="F8:G8"/>
    <mergeCell ref="H8:I8"/>
    <mergeCell ref="J8:K8"/>
    <mergeCell ref="L8:M8"/>
    <mergeCell ref="H3:AS3"/>
    <mergeCell ref="X58:AE58"/>
    <mergeCell ref="AN58:AO58"/>
    <mergeCell ref="X59:AE59"/>
    <mergeCell ref="AN59:AO59"/>
    <mergeCell ref="AJ8:AK8"/>
    <mergeCell ref="AL8:AM8"/>
    <mergeCell ref="AN8:AO8"/>
    <mergeCell ref="X57:AE57"/>
    <mergeCell ref="AN57:AO57"/>
    <mergeCell ref="Z8:AA8"/>
    <mergeCell ref="AJ7:AM7"/>
    <mergeCell ref="P8:Q8"/>
    <mergeCell ref="R8:S8"/>
    <mergeCell ref="T8:U8"/>
    <mergeCell ref="V8:W8"/>
  </mergeCells>
  <pageMargins left="0.23622047244094491" right="0.23622047244094491" top="0.55118110236220474" bottom="0.55118110236220474" header="0.31496062992125984" footer="0.31496062992125984"/>
  <pageSetup paperSize="9" scale="55" firstPageNumber="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документы_2021</vt:lpstr>
      <vt:lpstr>ЧДОУ</vt:lpstr>
      <vt:lpstr>ЧДОУ!Заголовки_для_печати</vt:lpstr>
      <vt:lpstr>ЧДОУ!Область_печати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Васильевна ЕГОРОВА</dc:creator>
  <cp:lastModifiedBy>Старостина Рузанна Левоновна</cp:lastModifiedBy>
  <cp:lastPrinted>2023-08-14T11:04:44Z</cp:lastPrinted>
  <dcterms:created xsi:type="dcterms:W3CDTF">2018-07-26T09:23:43Z</dcterms:created>
  <dcterms:modified xsi:type="dcterms:W3CDTF">2023-08-24T09:36:00Z</dcterms:modified>
</cp:coreProperties>
</file>