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5" windowWidth="13755" windowHeight="12060"/>
  </bookViews>
  <sheets>
    <sheet name="Форма 9" sheetId="1" r:id="rId1"/>
    <sheet name="Форма 9 (2)" sheetId="2" state="hidden" r:id="rId2"/>
  </sheets>
  <definedNames>
    <definedName name="_xlnm._FilterDatabase" localSheetId="0" hidden="1">'Форма 9'!$A$17:$K$74</definedName>
    <definedName name="_xlnm._FilterDatabase" localSheetId="1" hidden="1">'Форма 9 (2)'!$A$17:$AC$75</definedName>
    <definedName name="Z_09ADADDA_5AA2_4397_972F_EDB366840800_.wvu.FilterData" localSheetId="0" hidden="1">'Форма 9'!$A$17:$K$72</definedName>
    <definedName name="Z_09ADADDA_5AA2_4397_972F_EDB366840800_.wvu.FilterData" localSheetId="1" hidden="1">'Форма 9 (2)'!$A$17:$AC$74</definedName>
    <definedName name="Z_09ADADDA_5AA2_4397_972F_EDB366840800_.wvu.PrintArea" localSheetId="0" hidden="1">'Форма 9'!$A$1:$K$72</definedName>
    <definedName name="Z_09ADADDA_5AA2_4397_972F_EDB366840800_.wvu.PrintArea" localSheetId="1" hidden="1">'Форма 9 (2)'!$A$1:$AC$74</definedName>
    <definedName name="Z_09ADADDA_5AA2_4397_972F_EDB366840800_.wvu.PrintTitles" localSheetId="0" hidden="1">'Форма 9'!$17:$17</definedName>
    <definedName name="Z_09ADADDA_5AA2_4397_972F_EDB366840800_.wvu.PrintTitles" localSheetId="1" hidden="1">'Форма 9 (2)'!$17:$17</definedName>
    <definedName name="Z_698E0CAE_9F3F_4F70_BF54_65CF9D13CA45_.wvu.FilterData" localSheetId="0" hidden="1">'Форма 9'!$A$17:$K$74</definedName>
    <definedName name="Z_698E0CAE_9F3F_4F70_BF54_65CF9D13CA45_.wvu.FilterData" localSheetId="1" hidden="1">'Форма 9 (2)'!$A$17:$AC$75</definedName>
    <definedName name="Z_698E0CAE_9F3F_4F70_BF54_65CF9D13CA45_.wvu.PrintArea" localSheetId="0" hidden="1">'Форма 9'!$A$1:$K$73</definedName>
    <definedName name="Z_698E0CAE_9F3F_4F70_BF54_65CF9D13CA45_.wvu.PrintArea" localSheetId="1" hidden="1">'Форма 9 (2)'!$A$1:$AC$74</definedName>
    <definedName name="Z_698E0CAE_9F3F_4F70_BF54_65CF9D13CA45_.wvu.PrintTitles" localSheetId="0" hidden="1">'Форма 9'!$17:$17</definedName>
    <definedName name="Z_698E0CAE_9F3F_4F70_BF54_65CF9D13CA45_.wvu.PrintTitles" localSheetId="1" hidden="1">'Форма 9 (2)'!$17:$17</definedName>
    <definedName name="Z_698E0CAE_9F3F_4F70_BF54_65CF9D13CA45_.wvu.Rows" localSheetId="0" hidden="1">'Форма 9'!#REF!,'Форма 9'!#REF!</definedName>
    <definedName name="Z_6CED7BAE_6825_4F9E_9F47_C5A312CE466A_.wvu.FilterData" localSheetId="0" hidden="1">'Форма 9'!$A$17:$K$74</definedName>
    <definedName name="Z_6CED7BAE_6825_4F9E_9F47_C5A312CE466A_.wvu.FilterData" localSheetId="1" hidden="1">'Форма 9 (2)'!$A$17:$AC$74</definedName>
    <definedName name="Z_6CED7BAE_6825_4F9E_9F47_C5A312CE466A_.wvu.PrintArea" localSheetId="0" hidden="1">'Форма 9'!$A$1:$K$73</definedName>
    <definedName name="Z_6CED7BAE_6825_4F9E_9F47_C5A312CE466A_.wvu.PrintArea" localSheetId="1" hidden="1">'Форма 9 (2)'!$A$1:$AC$74</definedName>
    <definedName name="Z_6CED7BAE_6825_4F9E_9F47_C5A312CE466A_.wvu.PrintTitles" localSheetId="0" hidden="1">'Форма 9'!$17:$17</definedName>
    <definedName name="Z_6CED7BAE_6825_4F9E_9F47_C5A312CE466A_.wvu.PrintTitles" localSheetId="1" hidden="1">'Форма 9 (2)'!$17:$17</definedName>
    <definedName name="Z_6CED7BAE_6825_4F9E_9F47_C5A312CE466A_.wvu.Rows" localSheetId="0" hidden="1">'Форма 9'!#REF!,'Форма 9'!#REF!</definedName>
    <definedName name="Z_8E89D747_E207_4A30_A995_5DD9897B5CEA_.wvu.FilterData" localSheetId="0" hidden="1">'Форма 9'!$A$17:$K$73</definedName>
    <definedName name="Z_8E89D747_E207_4A30_A995_5DD9897B5CEA_.wvu.FilterData" localSheetId="1" hidden="1">'Форма 9 (2)'!$A$17:$AC$74</definedName>
    <definedName name="Z_8E89D747_E207_4A30_A995_5DD9897B5CEA_.wvu.PrintArea" localSheetId="0" hidden="1">'Форма 9'!$A$1:$K$72</definedName>
    <definedName name="Z_8E89D747_E207_4A30_A995_5DD9897B5CEA_.wvu.PrintArea" localSheetId="1" hidden="1">'Форма 9 (2)'!$A$1:$AC$74</definedName>
    <definedName name="Z_8E89D747_E207_4A30_A995_5DD9897B5CEA_.wvu.PrintTitles" localSheetId="0" hidden="1">'Форма 9'!$17:$17</definedName>
    <definedName name="Z_8E89D747_E207_4A30_A995_5DD9897B5CEA_.wvu.PrintTitles" localSheetId="1" hidden="1">'Форма 9 (2)'!$17:$17</definedName>
    <definedName name="Z_98BAE8F5_09FF_4A95_AF6E_4814C3488A0F_.wvu.Cols" localSheetId="0" hidden="1">'Форма 9'!$L:$N</definedName>
    <definedName name="Z_98BAE8F5_09FF_4A95_AF6E_4814C3488A0F_.wvu.FilterData" localSheetId="0" hidden="1">'Форма 9'!$A$17:$K$74</definedName>
    <definedName name="Z_98BAE8F5_09FF_4A95_AF6E_4814C3488A0F_.wvu.FilterData" localSheetId="1" hidden="1">'Форма 9 (2)'!$A$17:$AC$75</definedName>
    <definedName name="Z_98BAE8F5_09FF_4A95_AF6E_4814C3488A0F_.wvu.PrintArea" localSheetId="1" hidden="1">'Форма 9 (2)'!$A$1:$AC$74</definedName>
    <definedName name="Z_98BAE8F5_09FF_4A95_AF6E_4814C3488A0F_.wvu.PrintTitles" localSheetId="0" hidden="1">'Форма 9'!$17:$17</definedName>
    <definedName name="Z_98BAE8F5_09FF_4A95_AF6E_4814C3488A0F_.wvu.PrintTitles" localSheetId="1" hidden="1">'Форма 9 (2)'!$17:$17</definedName>
    <definedName name="Z_A7050E00_0C90_493A_9295_E2C940265804_.wvu.FilterData" localSheetId="0" hidden="1">'Форма 9'!$A$17:$K$72</definedName>
    <definedName name="Z_A7050E00_0C90_493A_9295_E2C940265804_.wvu.FilterData" localSheetId="1" hidden="1">'Форма 9 (2)'!$A$17:$AC$74</definedName>
    <definedName name="Z_AE0234B7_55FA_49F6_AAFF_1BC78468036F_.wvu.FilterData" localSheetId="0" hidden="1">'Форма 9'!$A$17:$K$74</definedName>
    <definedName name="Z_AE0234B7_55FA_49F6_AAFF_1BC78468036F_.wvu.FilterData" localSheetId="1" hidden="1">'Форма 9 (2)'!$A$17:$AC$75</definedName>
    <definedName name="Z_BFBC1BE2_4CE7_4AFC_9827_B9D8811665BD_.wvu.FilterData" localSheetId="0" hidden="1">'Форма 9'!$A$17:$K$72</definedName>
    <definedName name="Z_BFBC1BE2_4CE7_4AFC_9827_B9D8811665BD_.wvu.FilterData" localSheetId="1" hidden="1">'Форма 9 (2)'!$A$17:$AC$74</definedName>
    <definedName name="Z_C948A8FA_6EA6_4F7F_A3A0_93B30D1BA87D_.wvu.Cols" localSheetId="0" hidden="1">'Форма 9'!$L:$N</definedName>
    <definedName name="Z_C948A8FA_6EA6_4F7F_A3A0_93B30D1BA87D_.wvu.FilterData" localSheetId="0" hidden="1">'Форма 9'!$A$17:$K$74</definedName>
    <definedName name="Z_C948A8FA_6EA6_4F7F_A3A0_93B30D1BA87D_.wvu.FilterData" localSheetId="1" hidden="1">'Форма 9 (2)'!$A$17:$AC$75</definedName>
    <definedName name="Z_C948A8FA_6EA6_4F7F_A3A0_93B30D1BA87D_.wvu.PrintArea" localSheetId="1" hidden="1">'Форма 9 (2)'!$A$1:$AC$74</definedName>
    <definedName name="Z_C948A8FA_6EA6_4F7F_A3A0_93B30D1BA87D_.wvu.PrintTitles" localSheetId="0" hidden="1">'Форма 9'!$17:$17</definedName>
    <definedName name="Z_C948A8FA_6EA6_4F7F_A3A0_93B30D1BA87D_.wvu.PrintTitles" localSheetId="1" hidden="1">'Форма 9 (2)'!$17:$17</definedName>
    <definedName name="_xlnm.Print_Titles" localSheetId="0">'Форма 9'!$17:$17</definedName>
    <definedName name="_xlnm.Print_Titles" localSheetId="1">'Форма 9 (2)'!$17:$17</definedName>
    <definedName name="_xlnm.Print_Area" localSheetId="1">'Форма 9 (2)'!$A$1:$AC$74</definedName>
  </definedNames>
  <calcPr calcId="145621" fullPrecision="0"/>
  <customWorkbookViews>
    <customWorkbookView name="Рыженкова Елена Николаевна - Личное представление" guid="{C948A8FA-6EA6-4F7F-A3A0-93B30D1BA87D}" mergeInterval="0" personalView="1" maximized="1" windowWidth="1916" windowHeight="776" activeSheetId="1"/>
    <customWorkbookView name="Егорова Ирина Владимировна - Личное представление" guid="{98BAE8F5-09FF-4A95-AF6E-4814C3488A0F}" mergeInterval="0" personalView="1" maximized="1" windowWidth="1916" windowHeight="749" activeSheetId="1"/>
    <customWorkbookView name="Федирко Татьяна Александровна - Личное представление" guid="{698E0CAE-9F3F-4F70-BF54-65CF9D13CA45}" mergeInterval="0" personalView="1" maximized="1" windowWidth="1916" windowHeight="814" activeSheetId="1"/>
    <customWorkbookView name="Эллада Спиридоновна Келасова - Личное представление" guid="{8E89D747-E207-4A30-A995-5DD9897B5CEA}" mergeInterval="0" personalView="1" maximized="1" windowWidth="1916" windowHeight="789" activeSheetId="1" showComments="commIndAndComment"/>
    <customWorkbookView name="Михайлов Валерий Михайлович - Личное представление" guid="{6CED7BAE-6825-4F9E-9F47-C5A312CE466A}" mergeInterval="0" personalView="1" maximized="1" windowWidth="1916" windowHeight="714" activeSheetId="1"/>
    <customWorkbookView name="Ирина Борисовна Макеева - Личное представление" guid="{09ADADDA-5AA2-4397-972F-EDB366840800}" mergeInterval="0" personalView="1" maximized="1" windowWidth="1852" windowHeight="834" activeSheetId="2"/>
  </customWorkbookViews>
</workbook>
</file>

<file path=xl/calcChain.xml><?xml version="1.0" encoding="utf-8"?>
<calcChain xmlns="http://schemas.openxmlformats.org/spreadsheetml/2006/main">
  <c r="M37" i="2" l="1"/>
  <c r="S37" i="2"/>
  <c r="L67" i="2" l="1"/>
  <c r="E39" i="1"/>
  <c r="B41" i="1"/>
  <c r="C74" i="2"/>
  <c r="C73" i="2" s="1"/>
  <c r="J71" i="1"/>
  <c r="G73" i="1"/>
  <c r="D73" i="1"/>
  <c r="AA73" i="2"/>
  <c r="Z73" i="2"/>
  <c r="X73" i="2"/>
  <c r="W73" i="2"/>
  <c r="U73" i="2"/>
  <c r="T73" i="2"/>
  <c r="S73" i="2"/>
  <c r="R73" i="2"/>
  <c r="Q73" i="2"/>
  <c r="O73" i="2"/>
  <c r="N73" i="2"/>
  <c r="L73" i="2"/>
  <c r="K73" i="2"/>
  <c r="J73" i="2"/>
  <c r="I73" i="2"/>
  <c r="H73" i="2"/>
  <c r="F73" i="2"/>
  <c r="E73" i="2"/>
  <c r="B73" i="2"/>
  <c r="AB75" i="2"/>
  <c r="Y75" i="2"/>
  <c r="I73" i="1" s="1"/>
  <c r="V75" i="2"/>
  <c r="H73" i="1" s="1"/>
  <c r="P75" i="2"/>
  <c r="F73" i="1" s="1"/>
  <c r="M75" i="2"/>
  <c r="E73" i="1" s="1"/>
  <c r="G75" i="2"/>
  <c r="C73" i="1" s="1"/>
  <c r="D75" i="2"/>
  <c r="B73" i="1" s="1"/>
  <c r="H64" i="1"/>
  <c r="D34" i="1"/>
  <c r="C34" i="1"/>
  <c r="B34" i="1"/>
  <c r="J41" i="2"/>
  <c r="D41" i="2"/>
  <c r="AB39" i="2"/>
  <c r="AB38" i="2"/>
  <c r="AB37" i="2"/>
  <c r="AB36" i="2"/>
  <c r="AB35" i="2"/>
  <c r="Y39" i="2"/>
  <c r="Y38" i="2"/>
  <c r="Y37" i="2"/>
  <c r="Y36" i="2"/>
  <c r="AA34" i="2"/>
  <c r="Z34" i="2"/>
  <c r="X34" i="2"/>
  <c r="W34" i="2"/>
  <c r="V34" i="2"/>
  <c r="U34" i="2"/>
  <c r="T34" i="2"/>
  <c r="R34" i="2"/>
  <c r="Q34" i="2"/>
  <c r="P34" i="2"/>
  <c r="O34" i="2"/>
  <c r="N34" i="2"/>
  <c r="L34" i="2"/>
  <c r="K34" i="2"/>
  <c r="R39" i="2"/>
  <c r="L39" i="2"/>
  <c r="I39" i="2"/>
  <c r="C39" i="2"/>
  <c r="I34" i="2"/>
  <c r="H34" i="2"/>
  <c r="F34" i="2"/>
  <c r="E34" i="2"/>
  <c r="C34" i="2"/>
  <c r="B34" i="2"/>
  <c r="F49" i="1"/>
  <c r="L48" i="2"/>
  <c r="G49" i="2"/>
  <c r="C49" i="1" s="1"/>
  <c r="Y51" i="2"/>
  <c r="V52" i="2"/>
  <c r="V51" i="2"/>
  <c r="H51" i="1" s="1"/>
  <c r="V50" i="2"/>
  <c r="H50" i="1" s="1"/>
  <c r="V49" i="2"/>
  <c r="AB52" i="2"/>
  <c r="J52" i="1" s="1"/>
  <c r="AB51" i="2"/>
  <c r="J51" i="1" s="1"/>
  <c r="AB50" i="2"/>
  <c r="J50" i="1" s="1"/>
  <c r="Y52" i="2"/>
  <c r="I52" i="1" s="1"/>
  <c r="Y50" i="2"/>
  <c r="I50" i="1" s="1"/>
  <c r="S52" i="2"/>
  <c r="G52" i="1" s="1"/>
  <c r="S51" i="2"/>
  <c r="G51" i="1" s="1"/>
  <c r="S50" i="2"/>
  <c r="G50" i="1" s="1"/>
  <c r="M51" i="2"/>
  <c r="M50" i="2"/>
  <c r="E50" i="1" s="1"/>
  <c r="P50" i="2"/>
  <c r="F50" i="1" s="1"/>
  <c r="P51" i="2"/>
  <c r="F51" i="1" s="1"/>
  <c r="J51" i="2"/>
  <c r="D51" i="1" s="1"/>
  <c r="J50" i="2"/>
  <c r="D50" i="1" s="1"/>
  <c r="J49" i="1"/>
  <c r="I49" i="1"/>
  <c r="H52" i="1"/>
  <c r="H49" i="1"/>
  <c r="G49" i="1"/>
  <c r="E51" i="1"/>
  <c r="E49" i="1"/>
  <c r="C51" i="1"/>
  <c r="C50" i="1"/>
  <c r="D51" i="2"/>
  <c r="B51" i="1" s="1"/>
  <c r="D50" i="2"/>
  <c r="B50" i="1" s="1"/>
  <c r="AA48" i="2"/>
  <c r="Z48" i="2"/>
  <c r="X48" i="2"/>
  <c r="W48" i="2"/>
  <c r="U48" i="2"/>
  <c r="T48" i="2"/>
  <c r="R48" i="2"/>
  <c r="O48" i="2"/>
  <c r="I48" i="2"/>
  <c r="F48" i="2"/>
  <c r="C48" i="2"/>
  <c r="P52" i="2"/>
  <c r="F52" i="1" s="1"/>
  <c r="G52" i="2"/>
  <c r="J52" i="2"/>
  <c r="D52" i="1" s="1"/>
  <c r="M52" i="2"/>
  <c r="E52" i="1" s="1"/>
  <c r="D52" i="2"/>
  <c r="B52" i="1" s="1"/>
  <c r="D49" i="2"/>
  <c r="B49" i="1" s="1"/>
  <c r="J49" i="2"/>
  <c r="D49" i="1" s="1"/>
  <c r="S48" i="2" l="1"/>
  <c r="G48" i="1" s="1"/>
  <c r="G48" i="2"/>
  <c r="C48" i="1" s="1"/>
  <c r="S34" i="2"/>
  <c r="M34" i="2"/>
  <c r="Y34" i="2"/>
  <c r="V48" i="2"/>
  <c r="H48" i="1" s="1"/>
  <c r="Y48" i="2"/>
  <c r="I48" i="1" s="1"/>
  <c r="AB34" i="2"/>
  <c r="M49" i="1"/>
  <c r="B48" i="1"/>
  <c r="I51" i="1"/>
  <c r="AB48" i="2"/>
  <c r="J48" i="1" s="1"/>
  <c r="J48" i="2"/>
  <c r="D48" i="1" s="1"/>
  <c r="C52" i="1"/>
  <c r="P48" i="2"/>
  <c r="F48" i="1" s="1"/>
  <c r="D48" i="2"/>
  <c r="M48" i="2"/>
  <c r="E48" i="1" s="1"/>
  <c r="Y21" i="2"/>
  <c r="Y22" i="2"/>
  <c r="I22" i="1" s="1"/>
  <c r="Y23" i="2"/>
  <c r="I23" i="1" s="1"/>
  <c r="Y24" i="2"/>
  <c r="V21" i="2"/>
  <c r="V22" i="2"/>
  <c r="H22" i="1" s="1"/>
  <c r="V23" i="2"/>
  <c r="H23" i="1" s="1"/>
  <c r="V24" i="2"/>
  <c r="P21" i="2"/>
  <c r="P22" i="2"/>
  <c r="P23" i="2"/>
  <c r="P24" i="2"/>
  <c r="F24" i="1" s="1"/>
  <c r="P25" i="2"/>
  <c r="M21" i="2"/>
  <c r="M22" i="2"/>
  <c r="M23" i="2"/>
  <c r="M25" i="2"/>
  <c r="D20" i="1"/>
  <c r="G20" i="1"/>
  <c r="J20" i="1"/>
  <c r="M24" i="2"/>
  <c r="E24" i="1" s="1"/>
  <c r="AB20" i="2"/>
  <c r="AA20" i="2"/>
  <c r="Z20" i="2"/>
  <c r="X20" i="2"/>
  <c r="W20" i="2"/>
  <c r="U20" i="2"/>
  <c r="T20" i="2"/>
  <c r="S20" i="2"/>
  <c r="R20" i="2"/>
  <c r="Q20" i="2"/>
  <c r="O20" i="2"/>
  <c r="N20" i="2"/>
  <c r="L20" i="2"/>
  <c r="K20" i="2"/>
  <c r="I20" i="2"/>
  <c r="H20" i="2"/>
  <c r="F20" i="2"/>
  <c r="E20" i="2"/>
  <c r="C20" i="2"/>
  <c r="J24" i="2"/>
  <c r="G24" i="2"/>
  <c r="C24" i="1" s="1"/>
  <c r="B20" i="2"/>
  <c r="D24" i="2"/>
  <c r="B24" i="1" s="1"/>
  <c r="V25" i="2"/>
  <c r="Y25" i="2"/>
  <c r="Y20" i="2" l="1"/>
  <c r="V20" i="2"/>
  <c r="I25" i="1"/>
  <c r="I20" i="1" s="1"/>
  <c r="H25" i="1"/>
  <c r="H20" i="1" s="1"/>
  <c r="C42" i="1"/>
  <c r="E42" i="1"/>
  <c r="F42" i="1"/>
  <c r="G42" i="1"/>
  <c r="H42" i="1"/>
  <c r="I42" i="1"/>
  <c r="J42" i="1"/>
  <c r="E42" i="2"/>
  <c r="F42" i="2"/>
  <c r="H42" i="2"/>
  <c r="I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B42" i="2"/>
  <c r="C42" i="2"/>
  <c r="J46" i="2"/>
  <c r="D46" i="1" s="1"/>
  <c r="D46" i="2"/>
  <c r="B46" i="1" s="1"/>
  <c r="O67" i="2" l="1"/>
  <c r="C45" i="2"/>
  <c r="G72" i="1" l="1"/>
  <c r="G71" i="1" s="1"/>
  <c r="D72" i="1"/>
  <c r="D71" i="1" s="1"/>
  <c r="AB74" i="2"/>
  <c r="AB73" i="2" s="1"/>
  <c r="Y74" i="2"/>
  <c r="V74" i="2"/>
  <c r="P74" i="2"/>
  <c r="M74" i="2"/>
  <c r="E72" i="1" l="1"/>
  <c r="E71" i="1" s="1"/>
  <c r="M73" i="2"/>
  <c r="H72" i="1"/>
  <c r="H71" i="1" s="1"/>
  <c r="V73" i="2"/>
  <c r="F72" i="1"/>
  <c r="F71" i="1" s="1"/>
  <c r="P73" i="2"/>
  <c r="I72" i="1"/>
  <c r="I71" i="1" s="1"/>
  <c r="Y73" i="2"/>
  <c r="D74" i="2"/>
  <c r="G74" i="2"/>
  <c r="B72" i="1" l="1"/>
  <c r="B71" i="1" s="1"/>
  <c r="D73" i="2"/>
  <c r="C72" i="1"/>
  <c r="C71" i="1" s="1"/>
  <c r="G73" i="2"/>
  <c r="AA57" i="2"/>
  <c r="AB57" i="2" s="1"/>
  <c r="J57" i="1" s="1"/>
  <c r="AB59" i="2"/>
  <c r="J59" i="1" s="1"/>
  <c r="AB58" i="2"/>
  <c r="J58" i="1" s="1"/>
  <c r="F58" i="1"/>
  <c r="F59" i="1"/>
  <c r="F60" i="1"/>
  <c r="J60" i="1"/>
  <c r="X57" i="2"/>
  <c r="Y57" i="2" s="1"/>
  <c r="I57" i="1" s="1"/>
  <c r="U57" i="2"/>
  <c r="V57" i="2" s="1"/>
  <c r="H57" i="1" s="1"/>
  <c r="R57" i="2"/>
  <c r="S57" i="2" s="1"/>
  <c r="G57" i="1" s="1"/>
  <c r="O57" i="2"/>
  <c r="P57" i="2" s="1"/>
  <c r="F57" i="1" s="1"/>
  <c r="L57" i="2"/>
  <c r="M57" i="2" s="1"/>
  <c r="E57" i="1" s="1"/>
  <c r="I57" i="2"/>
  <c r="J57" i="2" s="1"/>
  <c r="D57" i="1" s="1"/>
  <c r="F57" i="2"/>
  <c r="G57" i="2" s="1"/>
  <c r="C57" i="1" s="1"/>
  <c r="C57" i="2"/>
  <c r="B57" i="2"/>
  <c r="Y60" i="2"/>
  <c r="I60" i="1" s="1"/>
  <c r="Y59" i="2"/>
  <c r="I59" i="1" s="1"/>
  <c r="Y58" i="2"/>
  <c r="I58" i="1" s="1"/>
  <c r="V60" i="2"/>
  <c r="H60" i="1" s="1"/>
  <c r="V59" i="2"/>
  <c r="H59" i="1" s="1"/>
  <c r="V58" i="2"/>
  <c r="H58" i="1" s="1"/>
  <c r="S60" i="2"/>
  <c r="G60" i="1" s="1"/>
  <c r="S59" i="2"/>
  <c r="G59" i="1" s="1"/>
  <c r="S58" i="2"/>
  <c r="G58" i="1" s="1"/>
  <c r="P60" i="2"/>
  <c r="P59" i="2"/>
  <c r="P58" i="2"/>
  <c r="M60" i="2"/>
  <c r="E60" i="1" s="1"/>
  <c r="M59" i="2"/>
  <c r="E59" i="1" s="1"/>
  <c r="M58" i="2"/>
  <c r="E58" i="1" s="1"/>
  <c r="J58" i="2"/>
  <c r="D58" i="1" s="1"/>
  <c r="J59" i="2"/>
  <c r="D59" i="1" s="1"/>
  <c r="J60" i="2"/>
  <c r="D60" i="1" s="1"/>
  <c r="G58" i="2"/>
  <c r="C58" i="1" s="1"/>
  <c r="G59" i="2"/>
  <c r="C59" i="1" s="1"/>
  <c r="G60" i="2"/>
  <c r="C60" i="1" s="1"/>
  <c r="D58" i="2"/>
  <c r="B58" i="1" s="1"/>
  <c r="D59" i="2"/>
  <c r="B59" i="1" s="1"/>
  <c r="D60" i="2"/>
  <c r="B60" i="1" s="1"/>
  <c r="F27" i="1"/>
  <c r="F28" i="1"/>
  <c r="F29" i="1"/>
  <c r="F30" i="1"/>
  <c r="F31" i="1"/>
  <c r="F32" i="1"/>
  <c r="F33" i="1"/>
  <c r="F26" i="1"/>
  <c r="AA26" i="2"/>
  <c r="X26" i="2"/>
  <c r="U26" i="2"/>
  <c r="R26" i="2"/>
  <c r="O26" i="2"/>
  <c r="L26" i="2"/>
  <c r="I26" i="2"/>
  <c r="F26" i="2"/>
  <c r="C26" i="2"/>
  <c r="P27" i="2"/>
  <c r="P28" i="2"/>
  <c r="P29" i="2"/>
  <c r="P30" i="2"/>
  <c r="P31" i="2"/>
  <c r="P32" i="2"/>
  <c r="P33" i="2"/>
  <c r="S27" i="2"/>
  <c r="G27" i="1" s="1"/>
  <c r="S28" i="2"/>
  <c r="G28" i="1" s="1"/>
  <c r="S29" i="2"/>
  <c r="G29" i="1" s="1"/>
  <c r="S30" i="2"/>
  <c r="G30" i="1" s="1"/>
  <c r="S31" i="2"/>
  <c r="G31" i="1" s="1"/>
  <c r="S32" i="2"/>
  <c r="G32" i="1" s="1"/>
  <c r="S33" i="2"/>
  <c r="G33" i="1" s="1"/>
  <c r="V27" i="2"/>
  <c r="H27" i="1" s="1"/>
  <c r="V28" i="2"/>
  <c r="H28" i="1" s="1"/>
  <c r="V29" i="2"/>
  <c r="H29" i="1" s="1"/>
  <c r="V30" i="2"/>
  <c r="H30" i="1" s="1"/>
  <c r="V31" i="2"/>
  <c r="H31" i="1" s="1"/>
  <c r="V32" i="2"/>
  <c r="H32" i="1" s="1"/>
  <c r="V33" i="2"/>
  <c r="H33" i="1" s="1"/>
  <c r="Y27" i="2"/>
  <c r="I27" i="1" s="1"/>
  <c r="Y28" i="2"/>
  <c r="I28" i="1" s="1"/>
  <c r="Y29" i="2"/>
  <c r="I29" i="1" s="1"/>
  <c r="Y30" i="2"/>
  <c r="I30" i="1" s="1"/>
  <c r="Y31" i="2"/>
  <c r="I31" i="1" s="1"/>
  <c r="Y32" i="2"/>
  <c r="I32" i="1" s="1"/>
  <c r="Y33" i="2"/>
  <c r="I33" i="1" s="1"/>
  <c r="AB27" i="2"/>
  <c r="J27" i="1" s="1"/>
  <c r="AB28" i="2"/>
  <c r="J28" i="1" s="1"/>
  <c r="AB29" i="2"/>
  <c r="J29" i="1" s="1"/>
  <c r="AB30" i="2"/>
  <c r="J30" i="1" s="1"/>
  <c r="AB31" i="2"/>
  <c r="J31" i="1" s="1"/>
  <c r="AB32" i="2"/>
  <c r="J32" i="1" s="1"/>
  <c r="AB33" i="2"/>
  <c r="J33" i="1" s="1"/>
  <c r="M30" i="2"/>
  <c r="E30" i="1" s="1"/>
  <c r="M31" i="2"/>
  <c r="E31" i="1" s="1"/>
  <c r="M32" i="2"/>
  <c r="E32" i="1" s="1"/>
  <c r="M33" i="2"/>
  <c r="E33" i="1" s="1"/>
  <c r="M27" i="2"/>
  <c r="E27" i="1" s="1"/>
  <c r="M28" i="2"/>
  <c r="E28" i="1" s="1"/>
  <c r="M29" i="2"/>
  <c r="E29" i="1" s="1"/>
  <c r="J29" i="2"/>
  <c r="D29" i="1" s="1"/>
  <c r="J30" i="2"/>
  <c r="D30" i="1" s="1"/>
  <c r="J31" i="2"/>
  <c r="D31" i="1" s="1"/>
  <c r="J32" i="2"/>
  <c r="D32" i="1" s="1"/>
  <c r="J33" i="2"/>
  <c r="D33" i="1" s="1"/>
  <c r="J27" i="2"/>
  <c r="D27" i="1" s="1"/>
  <c r="J28" i="2"/>
  <c r="D28" i="1" s="1"/>
  <c r="D30" i="2"/>
  <c r="B30" i="1" s="1"/>
  <c r="D31" i="2"/>
  <c r="B31" i="1" s="1"/>
  <c r="D32" i="2"/>
  <c r="B32" i="1" s="1"/>
  <c r="D33" i="2"/>
  <c r="B33" i="1" s="1"/>
  <c r="G27" i="2"/>
  <c r="C27" i="1" s="1"/>
  <c r="G28" i="2"/>
  <c r="C28" i="1" s="1"/>
  <c r="G29" i="2"/>
  <c r="C29" i="1" s="1"/>
  <c r="G30" i="2"/>
  <c r="C30" i="1" s="1"/>
  <c r="G31" i="2"/>
  <c r="C31" i="1" s="1"/>
  <c r="G32" i="2"/>
  <c r="C32" i="1" s="1"/>
  <c r="G33" i="2"/>
  <c r="C33" i="1" s="1"/>
  <c r="D27" i="2"/>
  <c r="B27" i="1" s="1"/>
  <c r="D28" i="2"/>
  <c r="B28" i="1" s="1"/>
  <c r="L62" i="2"/>
  <c r="L1" i="2" s="1"/>
  <c r="J67" i="2"/>
  <c r="D65" i="1" s="1"/>
  <c r="I45" i="2"/>
  <c r="G25" i="2"/>
  <c r="C25" i="1" s="1"/>
  <c r="D29" i="2"/>
  <c r="B29" i="1" s="1"/>
  <c r="J26" i="2" l="1"/>
  <c r="D26" i="1" s="1"/>
  <c r="V26" i="2"/>
  <c r="M26" i="2"/>
  <c r="E26" i="1" s="1"/>
  <c r="Y26" i="2"/>
  <c r="D26" i="2"/>
  <c r="B26" i="1" s="1"/>
  <c r="P26" i="2"/>
  <c r="AB26" i="2"/>
  <c r="G26" i="2"/>
  <c r="C26" i="1" s="1"/>
  <c r="S26" i="2"/>
  <c r="D57" i="2"/>
  <c r="B57" i="1" s="1"/>
  <c r="I26" i="1" l="1"/>
  <c r="H26" i="1"/>
  <c r="G26" i="1"/>
  <c r="J26" i="1"/>
  <c r="B43" i="1"/>
  <c r="J47" i="2"/>
  <c r="J43" i="2"/>
  <c r="J44" i="2"/>
  <c r="G44" i="2"/>
  <c r="G45" i="2"/>
  <c r="G47" i="2"/>
  <c r="G43" i="2"/>
  <c r="D47" i="2"/>
  <c r="D43" i="2"/>
  <c r="D44" i="2"/>
  <c r="J45" i="2"/>
  <c r="D45" i="2"/>
  <c r="D45" i="1" s="1"/>
  <c r="AB63" i="2"/>
  <c r="AB64" i="2"/>
  <c r="AB65" i="2"/>
  <c r="AB66" i="2"/>
  <c r="AB67" i="2"/>
  <c r="J65" i="1" s="1"/>
  <c r="AB62" i="2"/>
  <c r="J62" i="1" s="1"/>
  <c r="Y63" i="2"/>
  <c r="Y64" i="2"/>
  <c r="Y65" i="2"/>
  <c r="Y66" i="2"/>
  <c r="Y67" i="2"/>
  <c r="I65" i="1" s="1"/>
  <c r="Y62" i="2"/>
  <c r="I62" i="1" s="1"/>
  <c r="V63" i="2"/>
  <c r="V64" i="2"/>
  <c r="V65" i="2"/>
  <c r="V66" i="2"/>
  <c r="V67" i="2"/>
  <c r="H65" i="1" s="1"/>
  <c r="V62" i="2"/>
  <c r="H62" i="1" s="1"/>
  <c r="H61" i="1" s="1"/>
  <c r="S63" i="2"/>
  <c r="S64" i="2"/>
  <c r="S65" i="2"/>
  <c r="S66" i="2"/>
  <c r="S67" i="2"/>
  <c r="G65" i="1" s="1"/>
  <c r="S62" i="2"/>
  <c r="G62" i="1" s="1"/>
  <c r="P64" i="2"/>
  <c r="P65" i="2"/>
  <c r="P66" i="2"/>
  <c r="P67" i="2"/>
  <c r="F65" i="1" s="1"/>
  <c r="P62" i="2"/>
  <c r="F62" i="1" s="1"/>
  <c r="M64" i="2"/>
  <c r="M65" i="2"/>
  <c r="M66" i="2"/>
  <c r="M67" i="2"/>
  <c r="E65" i="1" s="1"/>
  <c r="M62" i="2"/>
  <c r="E62" i="1" s="1"/>
  <c r="J63" i="2"/>
  <c r="J64" i="2"/>
  <c r="J65" i="2"/>
  <c r="J66" i="2"/>
  <c r="J62" i="2"/>
  <c r="D62" i="1" s="1"/>
  <c r="D61" i="1" s="1"/>
  <c r="G64" i="2"/>
  <c r="G65" i="2"/>
  <c r="G66" i="2"/>
  <c r="G67" i="2"/>
  <c r="C65" i="1" s="1"/>
  <c r="G62" i="2"/>
  <c r="C62" i="1" s="1"/>
  <c r="D64" i="2"/>
  <c r="D65" i="2"/>
  <c r="D66" i="2"/>
  <c r="D67" i="2"/>
  <c r="B65" i="1" s="1"/>
  <c r="D62" i="2"/>
  <c r="B62" i="1" s="1"/>
  <c r="C61" i="2"/>
  <c r="C19" i="2" s="1"/>
  <c r="C18" i="2" s="1"/>
  <c r="E61" i="2"/>
  <c r="E19" i="2" s="1"/>
  <c r="E18" i="2" s="1"/>
  <c r="F61" i="2"/>
  <c r="F19" i="2" s="1"/>
  <c r="F18" i="2" s="1"/>
  <c r="H61" i="2"/>
  <c r="H19" i="2" s="1"/>
  <c r="H18" i="2" s="1"/>
  <c r="I61" i="2"/>
  <c r="I19" i="2" s="1"/>
  <c r="I18" i="2" s="1"/>
  <c r="K61" i="2"/>
  <c r="K19" i="2" s="1"/>
  <c r="K18" i="2" s="1"/>
  <c r="L61" i="2"/>
  <c r="L19" i="2" s="1"/>
  <c r="L18" i="2" s="1"/>
  <c r="N61" i="2"/>
  <c r="N19" i="2" s="1"/>
  <c r="N18" i="2" s="1"/>
  <c r="O61" i="2"/>
  <c r="O19" i="2" s="1"/>
  <c r="O18" i="2" s="1"/>
  <c r="Q61" i="2"/>
  <c r="Q19" i="2" s="1"/>
  <c r="Q18" i="2" s="1"/>
  <c r="R61" i="2"/>
  <c r="R19" i="2" s="1"/>
  <c r="R18" i="2" s="1"/>
  <c r="T61" i="2"/>
  <c r="T19" i="2" s="1"/>
  <c r="T18" i="2" s="1"/>
  <c r="U61" i="2"/>
  <c r="U19" i="2" s="1"/>
  <c r="U18" i="2" s="1"/>
  <c r="W61" i="2"/>
  <c r="W19" i="2" s="1"/>
  <c r="W18" i="2" s="1"/>
  <c r="X61" i="2"/>
  <c r="X19" i="2" s="1"/>
  <c r="X18" i="2" s="1"/>
  <c r="Z61" i="2"/>
  <c r="Z19" i="2" s="1"/>
  <c r="Z18" i="2" s="1"/>
  <c r="AA61" i="2"/>
  <c r="AA19" i="2" s="1"/>
  <c r="AA18" i="2" s="1"/>
  <c r="B61" i="2"/>
  <c r="B19" i="2" s="1"/>
  <c r="B18" i="2" s="1"/>
  <c r="P63" i="2"/>
  <c r="F63" i="1" s="1"/>
  <c r="M63" i="2"/>
  <c r="D63" i="2"/>
  <c r="G63" i="2"/>
  <c r="C63" i="1" s="1"/>
  <c r="J22" i="2"/>
  <c r="J23" i="2"/>
  <c r="J25" i="2"/>
  <c r="J21" i="2"/>
  <c r="G21" i="2"/>
  <c r="D21" i="2"/>
  <c r="B21" i="1"/>
  <c r="G22" i="2"/>
  <c r="D22" i="2"/>
  <c r="C22" i="1" s="1"/>
  <c r="P20" i="2"/>
  <c r="D23" i="2"/>
  <c r="B23" i="1" s="1"/>
  <c r="G23" i="2"/>
  <c r="C23" i="1" s="1"/>
  <c r="D25" i="2"/>
  <c r="B25" i="1" s="1"/>
  <c r="M56" i="2"/>
  <c r="S56" i="2"/>
  <c r="G56" i="1" s="1"/>
  <c r="J61" i="1" l="1"/>
  <c r="J19" i="1" s="1"/>
  <c r="J18" i="1" s="1"/>
  <c r="F61" i="1"/>
  <c r="C61" i="1"/>
  <c r="G61" i="1"/>
  <c r="I61" i="1"/>
  <c r="I19" i="1" s="1"/>
  <c r="I18" i="1" s="1"/>
  <c r="H19" i="1"/>
  <c r="H18" i="1" s="1"/>
  <c r="C20" i="1"/>
  <c r="G20" i="2"/>
  <c r="G42" i="2"/>
  <c r="D20" i="2"/>
  <c r="J42" i="2"/>
  <c r="D42" i="2"/>
  <c r="J20" i="2"/>
  <c r="F23" i="1"/>
  <c r="M20" i="2"/>
  <c r="B22" i="1"/>
  <c r="B45" i="1"/>
  <c r="B42" i="1" s="1"/>
  <c r="D42" i="1"/>
  <c r="E63" i="1"/>
  <c r="E61" i="1" s="1"/>
  <c r="G55" i="1"/>
  <c r="E56" i="1"/>
  <c r="E55" i="1" s="1"/>
  <c r="P61" i="2"/>
  <c r="P19" i="2" s="1"/>
  <c r="P18" i="2" s="1"/>
  <c r="V61" i="2"/>
  <c r="V19" i="2" s="1"/>
  <c r="V18" i="2" s="1"/>
  <c r="S61" i="2"/>
  <c r="S19" i="2" s="1"/>
  <c r="S18" i="2" s="1"/>
  <c r="M61" i="2"/>
  <c r="B63" i="1"/>
  <c r="B61" i="1" s="1"/>
  <c r="G61" i="2"/>
  <c r="AB61" i="2"/>
  <c r="AB19" i="2" s="1"/>
  <c r="AB18" i="2" s="1"/>
  <c r="Y61" i="2"/>
  <c r="Y19" i="2" s="1"/>
  <c r="Y18" i="2" s="1"/>
  <c r="J61" i="2"/>
  <c r="D61" i="2"/>
  <c r="S40" i="2"/>
  <c r="M40" i="2"/>
  <c r="G40" i="1" s="1"/>
  <c r="E40" i="1" s="1"/>
  <c r="J40" i="2"/>
  <c r="J39" i="2" s="1"/>
  <c r="D40" i="2"/>
  <c r="M19" i="2" l="1"/>
  <c r="M18" i="2" s="1"/>
  <c r="G19" i="1"/>
  <c r="G18" i="1" s="1"/>
  <c r="C19" i="1"/>
  <c r="C18" i="1" s="1"/>
  <c r="D39" i="2"/>
  <c r="D40" i="1"/>
  <c r="E23" i="1"/>
  <c r="E20" i="1" s="1"/>
  <c r="E19" i="1" s="1"/>
  <c r="E18" i="1" s="1"/>
  <c r="F20" i="1"/>
  <c r="F19" i="1" s="1"/>
  <c r="F18" i="1" s="1"/>
  <c r="B20" i="1"/>
  <c r="J35" i="2"/>
  <c r="J34" i="2" s="1"/>
  <c r="J19" i="2" s="1"/>
  <c r="J18" i="2" s="1"/>
  <c r="G35" i="2"/>
  <c r="G34" i="2" s="1"/>
  <c r="G19" i="2" s="1"/>
  <c r="G18" i="2" s="1"/>
  <c r="D35" i="2"/>
  <c r="D34" i="2" s="1"/>
  <c r="D19" i="2" s="1"/>
  <c r="D18" i="2" s="1"/>
  <c r="D39" i="1" l="1"/>
  <c r="B40" i="1"/>
  <c r="B39" i="1" l="1"/>
  <c r="B19" i="1" s="1"/>
  <c r="B18" i="1" s="1"/>
  <c r="D19" i="1"/>
  <c r="D18" i="1" s="1"/>
</calcChain>
</file>

<file path=xl/sharedStrings.xml><?xml version="1.0" encoding="utf-8"?>
<sst xmlns="http://schemas.openxmlformats.org/spreadsheetml/2006/main" count="265" uniqueCount="75">
  <si>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</si>
  <si>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</si>
  <si>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</si>
  <si>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</si>
  <si>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</si>
  <si>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</si>
  <si>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</si>
  <si>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</si>
  <si>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II. Непрограммная часть</t>
  </si>
  <si>
    <t>Наименование работ</t>
  </si>
  <si>
    <t>Всего по непрограммной части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</si>
  <si>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</si>
  <si>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</si>
  <si>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</si>
  <si>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</si>
  <si>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</si>
  <si>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</si>
  <si>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</si>
  <si>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</si>
  <si>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АДРЕСНАЯ ИНВЕСТИЦИОННАЯ  ПРОГРАММА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</si>
  <si>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</si>
  <si>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</si>
  <si>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УТВЕРЖДЕНА</t>
  </si>
  <si>
    <t xml:space="preserve">областным законом </t>
  </si>
  <si>
    <t>Государственная программа Ленинградской области "Развитие культуры в Ленинградской области"</t>
  </si>
  <si>
    <t xml:space="preserve"> 2023 год </t>
  </si>
  <si>
    <t xml:space="preserve"> </t>
  </si>
  <si>
    <t xml:space="preserve"> 2024 год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</si>
  <si>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</si>
  <si>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Мероприятия, направленные на достижение цели федерального проекта "Развитие инфраструктуры здравоохранения"</t>
  </si>
  <si>
    <t xml:space="preserve">Комитет по здравоохранению Ленинградской области </t>
  </si>
  <si>
    <t xml:space="preserve">Комитет по строительству Ленинградской области </t>
  </si>
  <si>
    <t xml:space="preserve">Комитет общего и профессионального образования Ленинградской области </t>
  </si>
  <si>
    <t>Федеральный проект "Развитие физической культуры и массового спорта"</t>
  </si>
  <si>
    <t>Федеральный проект "Спорт - норма жизни"</t>
  </si>
  <si>
    <t xml:space="preserve">Комитет по физической культуре и спорту Ленинградской области </t>
  </si>
  <si>
    <t>Мероприятия, направленные на достижение целей федерального проекта "Культурная среда"</t>
  </si>
  <si>
    <t>Федеральный проект "Культурная среда"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</si>
  <si>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</si>
  <si>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Федеральный проект "Жилье"</t>
  </si>
  <si>
    <t>Федеральный проект "Обеспечение устойчивого сокращения непригодного для проживания жилищного фонда"</t>
  </si>
  <si>
    <t>Мероприятия, направленные на достижение цели на федерального проекта "Чистая вода"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</si>
  <si>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</si>
  <si>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Федеральный проект "Чистая вода"</t>
  </si>
  <si>
    <t xml:space="preserve">Комитет по жилищно-коммунальному хозяйству Ленинградской области </t>
  </si>
  <si>
    <t xml:space="preserve">Комитет по топливно-энергетическому комплексу Ленинградской области 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</si>
  <si>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</si>
  <si>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 xml:space="preserve">Комитет по дорожному хозяйству Ленинградской области 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</si>
  <si>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</si>
  <si>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Мероприятия, направленные на достижение цели федерального проекта "Современный облик сельских территорий"</t>
  </si>
  <si>
    <t>Федеральный проект "Развитие транспортной инфраструктуры на сельских территориях"</t>
  </si>
  <si>
    <t>Проектирование строительства и реконструкции объектов государственной и муниципальной собственности</t>
  </si>
  <si>
    <t xml:space="preserve">на 2023 год и на плановый период 2024 и 2025 годов </t>
  </si>
  <si>
    <t xml:space="preserve"> 2025 год 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</si>
  <si>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</si>
  <si>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Федеральный проект "Модернизация первичного звена здравоохранения Российской Федерации"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</si>
  <si>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</si>
  <si>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"Содействие занятости"</t>
  </si>
  <si>
    <t>Мероприятия, направленные на достижение цели федерального проекта "Современная школа"</t>
  </si>
  <si>
    <t>Федеральный проект "Современная школа"</t>
  </si>
  <si>
    <t>Мероприятия, направленные на достижение цели федерального проекта "Жилье"</t>
  </si>
  <si>
    <t>Мероприятия, направленные на достижение цели федерального проекта "Региональная и местная дорожная сеть"</t>
  </si>
  <si>
    <t>Федеральный проект "Современный облик сельских территорий"</t>
  </si>
  <si>
    <t>Федеральный проект "Региональная и местная дорожная сеть"</t>
  </si>
  <si>
    <t>Федеральный проект "Содействие развитию автомобильных дорог регионального, межмуниципального и местного значения"</t>
  </si>
  <si>
    <t>Государственная программа Ленинградской области                              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</si>
  <si>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</si>
  <si>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Комитет правопорядка и безопасности Ленинградской области</t>
  </si>
  <si>
    <t xml:space="preserve">(приложение 8) </t>
  </si>
  <si>
    <t xml:space="preserve"> .+/-</t>
  </si>
  <si>
    <t>стало</t>
  </si>
  <si>
    <t>Всего
   было</t>
  </si>
  <si>
    <t>Комитет по строительству Ленинградской области</t>
  </si>
  <si>
    <t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</t>
  </si>
  <si>
    <t xml:space="preserve">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</si>
</sst>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17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/>
    <xf numFmtId="164" fontId="0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/>
    </xf>
    <xf numFmtId="164" fontId="2" fillId="0" borderId="4" xfId="1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/>
    </xf>
    <xf numFmtId="4" fontId="7" fillId="3" borderId="1" xfId="6" applyNumberForma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164" fontId="3" fillId="0" borderId="20" xfId="1" applyNumberFormat="1" applyFont="1" applyFill="1" applyBorder="1" applyAlignment="1">
      <alignment horizontal="center" vertical="top"/>
    </xf>
    <xf numFmtId="164" fontId="3" fillId="0" borderId="21" xfId="1" applyNumberFormat="1" applyFont="1" applyFill="1" applyBorder="1" applyAlignment="1">
      <alignment horizontal="center" vertical="top"/>
    </xf>
    <xf numFmtId="164" fontId="2" fillId="0" borderId="20" xfId="1" applyNumberFormat="1" applyFont="1" applyFill="1" applyBorder="1" applyAlignment="1">
      <alignment horizontal="center" vertical="top"/>
    </xf>
    <xf numFmtId="164" fontId="2" fillId="0" borderId="21" xfId="1" applyNumberFormat="1" applyFont="1" applyFill="1" applyBorder="1" applyAlignment="1">
      <alignment horizontal="center" vertical="top"/>
    </xf>
    <xf numFmtId="164" fontId="2" fillId="3" borderId="20" xfId="1" applyNumberFormat="1" applyFont="1" applyFill="1" applyBorder="1" applyAlignment="1">
      <alignment horizontal="center" vertical="top"/>
    </xf>
    <xf numFmtId="164" fontId="2" fillId="3" borderId="21" xfId="1" applyNumberFormat="1" applyFont="1" applyFill="1" applyBorder="1" applyAlignment="1">
      <alignment horizontal="center" vertical="top"/>
    </xf>
    <xf numFmtId="164" fontId="2" fillId="0" borderId="22" xfId="1" applyNumberFormat="1" applyFont="1" applyFill="1" applyBorder="1" applyAlignment="1">
      <alignment horizontal="center" vertical="top"/>
    </xf>
    <xf numFmtId="164" fontId="2" fillId="0" borderId="23" xfId="1" applyNumberFormat="1" applyFont="1" applyFill="1" applyBorder="1" applyAlignment="1">
      <alignment horizontal="center" vertical="top"/>
    </xf>
    <xf numFmtId="164" fontId="2" fillId="0" borderId="24" xfId="1" applyNumberFormat="1" applyFont="1" applyFill="1" applyBorder="1" applyAlignment="1">
      <alignment horizontal="center" vertical="top"/>
    </xf>
    <xf numFmtId="164" fontId="2" fillId="0" borderId="19" xfId="1" applyNumberFormat="1" applyFont="1" applyFill="1" applyBorder="1" applyAlignment="1">
      <alignment horizontal="center" vertical="top"/>
    </xf>
    <xf numFmtId="164" fontId="2" fillId="0" borderId="29" xfId="1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3" xfId="1" applyNumberFormat="1" applyFont="1" applyFill="1" applyBorder="1" applyAlignment="1">
      <alignment horizontal="center" vertical="top"/>
    </xf>
    <xf numFmtId="165" fontId="2" fillId="3" borderId="1" xfId="1" applyNumberFormat="1" applyFont="1" applyFill="1" applyBorder="1" applyAlignment="1">
      <alignment horizontal="center" vertical="top"/>
    </xf>
    <xf numFmtId="164" fontId="2" fillId="0" borderId="16" xfId="1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2" fillId="2" borderId="20" xfId="1" applyNumberFormat="1" applyFont="1" applyFill="1" applyBorder="1" applyAlignment="1">
      <alignment horizontal="center" vertical="top"/>
    </xf>
    <xf numFmtId="164" fontId="3" fillId="0" borderId="7" xfId="1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164" fontId="3" fillId="0" borderId="35" xfId="1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164" fontId="3" fillId="0" borderId="38" xfId="1" applyNumberFormat="1" applyFont="1" applyFill="1" applyBorder="1" applyAlignment="1">
      <alignment horizontal="center" vertical="top"/>
    </xf>
    <xf numFmtId="164" fontId="2" fillId="3" borderId="38" xfId="1" applyNumberFormat="1" applyFont="1" applyFill="1" applyBorder="1" applyAlignment="1">
      <alignment horizontal="center" vertical="top"/>
    </xf>
    <xf numFmtId="164" fontId="2" fillId="2" borderId="38" xfId="1" applyNumberFormat="1" applyFont="1" applyFill="1" applyBorder="1" applyAlignment="1">
      <alignment horizontal="center" vertical="top"/>
    </xf>
    <xf numFmtId="164" fontId="3" fillId="0" borderId="40" xfId="1" applyNumberFormat="1" applyFont="1" applyFill="1" applyBorder="1" applyAlignment="1">
      <alignment horizontal="center" vertical="top"/>
    </xf>
    <xf numFmtId="164" fontId="2" fillId="3" borderId="40" xfId="1" applyNumberFormat="1" applyFont="1" applyFill="1" applyBorder="1" applyAlignment="1">
      <alignment horizontal="center" vertical="top"/>
    </xf>
    <xf numFmtId="164" fontId="2" fillId="0" borderId="40" xfId="1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0" fillId="7" borderId="0" xfId="0" applyFill="1"/>
    <xf numFmtId="0" fontId="2" fillId="7" borderId="0" xfId="0" applyFont="1" applyFill="1" applyAlignment="1">
      <alignment vertical="center"/>
    </xf>
    <xf numFmtId="164" fontId="2" fillId="7" borderId="0" xfId="0" applyNumberFormat="1" applyFont="1" applyFill="1"/>
    <xf numFmtId="0" fontId="3" fillId="7" borderId="8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164" fontId="3" fillId="7" borderId="20" xfId="1" applyNumberFormat="1" applyFont="1" applyFill="1" applyBorder="1" applyAlignment="1">
      <alignment horizontal="center" vertical="top"/>
    </xf>
    <xf numFmtId="164" fontId="3" fillId="7" borderId="1" xfId="1" applyNumberFormat="1" applyFont="1" applyFill="1" applyBorder="1" applyAlignment="1">
      <alignment horizontal="center" vertical="top"/>
    </xf>
    <xf numFmtId="164" fontId="2" fillId="7" borderId="1" xfId="1" applyNumberFormat="1" applyFont="1" applyFill="1" applyBorder="1" applyAlignment="1">
      <alignment horizontal="center" vertical="top"/>
    </xf>
    <xf numFmtId="164" fontId="2" fillId="7" borderId="23" xfId="1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165" fontId="3" fillId="7" borderId="1" xfId="1" applyNumberFormat="1" applyFont="1" applyFill="1" applyBorder="1" applyAlignment="1">
      <alignment horizontal="center" vertical="top" wrapText="1"/>
    </xf>
    <xf numFmtId="165" fontId="2" fillId="7" borderId="1" xfId="1" applyNumberFormat="1" applyFont="1" applyFill="1" applyBorder="1" applyAlignment="1">
      <alignment horizontal="center" vertical="top"/>
    </xf>
    <xf numFmtId="165" fontId="2" fillId="7" borderId="1" xfId="0" applyNumberFormat="1" applyFont="1" applyFill="1" applyBorder="1" applyAlignment="1">
      <alignment horizontal="center" vertical="top"/>
    </xf>
    <xf numFmtId="164" fontId="0" fillId="7" borderId="0" xfId="0" applyNumberFormat="1" applyFill="1"/>
    <xf numFmtId="164" fontId="3" fillId="7" borderId="7" xfId="1" applyNumberFormat="1" applyFont="1" applyFill="1" applyBorder="1" applyAlignment="1">
      <alignment horizontal="center" vertical="top"/>
    </xf>
    <xf numFmtId="164" fontId="2" fillId="7" borderId="7" xfId="1" applyNumberFormat="1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horizontal="center" vertical="top"/>
    </xf>
    <xf numFmtId="0" fontId="3" fillId="7" borderId="3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3" fillId="5" borderId="14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horizontal="center" vertical="top"/>
    </xf>
    <xf numFmtId="0" fontId="3" fillId="6" borderId="25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3" xfId="4"/>
    <cellStyle name="Обычный 4" xfId="6"/>
    <cellStyle name="Обычный 5" xfId="7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A73920-C0B8-4246-B149-83FF5366EE3F}" diskRevisions="1" revisionId="660" version="4">
  <header guid="{13FCDD1C-15DD-4109-A065-1CF37BF3022F}" dateTime="2022-11-23T12:01:39" maxSheetId="3" userName="Федирко Татьяна Александровна" r:id="rId1">
    <sheetIdMap count="2">
      <sheetId val="1"/>
      <sheetId val="2"/>
    </sheetIdMap>
  </header>
  <header guid="{CCB27A03-79CD-4963-B8C9-FD47F6A629FB}" dateTime="2022-11-23T12:05:53" maxSheetId="3" userName="Ирина Борисовна Макеева" r:id="rId2" minRId="1" maxRId="2">
    <sheetIdMap count="2">
      <sheetId val="1"/>
      <sheetId val="2"/>
    </sheetIdMap>
  </header>
  <header guid="{87253F63-7A7A-427E-86FC-9962AE1C25B4}" dateTime="2022-11-23T12:10:57" maxSheetId="3" userName="Ирина Борисовна Макеева" r:id="rId3" minRId="9" maxRId="14">
    <sheetIdMap count="2">
      <sheetId val="1"/>
      <sheetId val="2"/>
    </sheetIdMap>
  </header>
  <header guid="{F5FBADCF-1EFA-43B5-AA55-07CA1AF85F01}" dateTime="2022-11-23T12:28:29" maxSheetId="3" userName="Федирко Татьяна Александровна" r:id="rId4">
    <sheetIdMap count="2">
      <sheetId val="1"/>
      <sheetId val="2"/>
    </sheetIdMap>
  </header>
  <header guid="{43C6F65E-0182-47E8-86FE-BC08A6713668}" dateTime="2022-11-23T12:31:42" maxSheetId="3" userName="Ирина Борисовна Макеева" r:id="rId5" minRId="21" maxRId="24">
    <sheetIdMap count="2">
      <sheetId val="1"/>
      <sheetId val="2"/>
    </sheetIdMap>
  </header>
  <header guid="{1271B23E-DF70-43AE-876F-C3E631EA41DA}" dateTime="2022-11-23T12:32:01" maxSheetId="3" userName="Ирина Борисовна Макеева" r:id="rId6">
    <sheetIdMap count="2">
      <sheetId val="1"/>
      <sheetId val="2"/>
    </sheetIdMap>
  </header>
  <header guid="{BAC596C2-2E63-425C-837E-9F427C003C55}" dateTime="2022-11-23T14:17:30" maxSheetId="3" userName="Егорова Ирина Владимировна" r:id="rId7" minRId="25" maxRId="59">
    <sheetIdMap count="2">
      <sheetId val="1"/>
      <sheetId val="2"/>
    </sheetIdMap>
  </header>
  <header guid="{8BE75365-4713-4DD2-8749-736C52B3EB62}" dateTime="2022-11-23T14:49:57" maxSheetId="3" userName="Федирко Татьяна Александровна" r:id="rId8">
    <sheetIdMap count="2">
      <sheetId val="1"/>
      <sheetId val="2"/>
    </sheetIdMap>
  </header>
  <header guid="{2EBD2A02-12CC-4887-8DA9-110BF8FC13AA}" dateTime="2022-11-23T15:19:47" maxSheetId="3" userName="Михайлов Валерий Михайлович" r:id="rId9" minRId="72" maxRId="110">
    <sheetIdMap count="2">
      <sheetId val="1"/>
      <sheetId val="2"/>
    </sheetIdMap>
  </header>
  <header guid="{8D963F33-73D5-46AE-8D48-B5049E26F0B5}" dateTime="2022-11-23T16:24:54" maxSheetId="3" userName="Михайлов Валерий Михайлович" r:id="rId10" minRId="117" maxRId="143">
    <sheetIdMap count="2">
      <sheetId val="1"/>
      <sheetId val="2"/>
    </sheetIdMap>
  </header>
  <header guid="{0AB06E83-B2BF-49E4-AB55-3053A722F95B}" dateTime="2022-11-23T16:27:48" maxSheetId="3" userName="Михайлов Валерий Михайлович" r:id="rId11">
    <sheetIdMap count="2">
      <sheetId val="1"/>
      <sheetId val="2"/>
    </sheetIdMap>
  </header>
  <header guid="{43B1F23D-24F2-4948-B8A0-0AA28F0B695B}" dateTime="2022-11-23T16:48:41" maxSheetId="3" userName="Михайлов Валерий Михайлович" r:id="rId12" minRId="151" maxRId="176">
    <sheetIdMap count="2">
      <sheetId val="1"/>
      <sheetId val="2"/>
    </sheetIdMap>
  </header>
  <header guid="{68C5C444-8AC9-4712-8A53-A6B1B262969A}" dateTime="2022-11-23T16:49:58" maxSheetId="3" userName="Михайлов Валерий Михайлович" r:id="rId13" minRId="184" maxRId="192">
    <sheetIdMap count="2">
      <sheetId val="1"/>
      <sheetId val="2"/>
    </sheetIdMap>
  </header>
  <header guid="{97D1D712-9DBD-4520-9CC7-931DC7510A3C}" dateTime="2022-11-23T16:56:07" maxSheetId="3" userName="Михайлов Валерий Михайлович" r:id="rId14" minRId="193" maxRId="201">
    <sheetIdMap count="2">
      <sheetId val="1"/>
      <sheetId val="2"/>
    </sheetIdMap>
  </header>
  <header guid="{AC89FDB1-F48D-41B6-810A-564A4E967D16}" dateTime="2022-11-23T17:24:55" maxSheetId="3" userName="Егорова Ирина Владимировна" r:id="rId15" minRId="202" maxRId="219">
    <sheetIdMap count="2">
      <sheetId val="1"/>
      <sheetId val="2"/>
    </sheetIdMap>
  </header>
  <header guid="{24B188E2-D97D-4023-AF13-B7F7878B71D3}" dateTime="2022-11-23T17:26:05" maxSheetId="3" userName="Эллада Спиридоновна Келасова" r:id="rId16" minRId="226" maxRId="244">
    <sheetIdMap count="2">
      <sheetId val="1"/>
      <sheetId val="2"/>
    </sheetIdMap>
  </header>
  <header guid="{FD31945A-ECD7-4D50-8174-6E4A973C675E}" dateTime="2022-11-23T17:29:04" maxSheetId="3" userName="Егорова Ирина Владимировна" r:id="rId17" minRId="251" maxRId="292">
    <sheetIdMap count="2">
      <sheetId val="1"/>
      <sheetId val="2"/>
    </sheetIdMap>
  </header>
  <header guid="{292B8974-9893-478A-8393-C38FA20B14AA}" dateTime="2022-11-23T17:34:11" maxSheetId="3" userName="Егорова Ирина Владимировна" r:id="rId18" minRId="293" maxRId="326">
    <sheetIdMap count="2">
      <sheetId val="1"/>
      <sheetId val="2"/>
    </sheetIdMap>
  </header>
  <header guid="{F056C3D6-6F1B-469F-99CD-27FF91DE62B3}" dateTime="2022-11-23T17:43:57" maxSheetId="3" userName="Эллада Спиридоновна Келасова" r:id="rId19" minRId="333" maxRId="339">
    <sheetIdMap count="2">
      <sheetId val="1"/>
      <sheetId val="2"/>
    </sheetIdMap>
  </header>
  <header guid="{6357926C-3F75-4A7C-A180-25B999928B70}" dateTime="2022-11-23T17:45:13" maxSheetId="3" userName="Егорова Ирина Владимировна" r:id="rId20" minRId="346" maxRId="351">
    <sheetIdMap count="2">
      <sheetId val="1"/>
      <sheetId val="2"/>
    </sheetIdMap>
  </header>
  <header guid="{69CDFF94-2DBD-4211-8AE4-7ED87A983F5D}" dateTime="2022-11-23T17:47:05" maxSheetId="3" userName="Егорова Ирина Владимировна" r:id="rId21" minRId="358" maxRId="359">
    <sheetIdMap count="2">
      <sheetId val="1"/>
      <sheetId val="2"/>
    </sheetIdMap>
  </header>
  <header guid="{D9721985-F7A4-45AC-A0F1-84856DCEE5F8}" dateTime="2022-11-23T17:47:38" maxSheetId="3" userName="Эллада Спиридоновна Келасова" r:id="rId22" minRId="360">
    <sheetIdMap count="2">
      <sheetId val="1"/>
      <sheetId val="2"/>
    </sheetIdMap>
  </header>
  <header guid="{C2A4C710-43FB-4A24-8FED-52ED066BE0A6}" dateTime="2022-11-23T17:52:13" maxSheetId="3" userName="Егорова Ирина Владимировна" r:id="rId23" minRId="361" maxRId="372">
    <sheetIdMap count="2">
      <sheetId val="1"/>
      <sheetId val="2"/>
    </sheetIdMap>
  </header>
  <header guid="{57650F64-428D-4641-B997-49A5FB84C9AB}" dateTime="2022-11-23T17:52:56" maxSheetId="3" userName="Егорова Ирина Владимировна" r:id="rId24">
    <sheetIdMap count="2">
      <sheetId val="1"/>
      <sheetId val="2"/>
    </sheetIdMap>
  </header>
  <header guid="{5A713F7C-2E0E-4ED8-AA3E-28D26E15C510}" dateTime="2022-11-23T17:53:31" maxSheetId="3" userName="Михайлов Валерий Михайлович" r:id="rId25" minRId="373">
    <sheetIdMap count="2">
      <sheetId val="1"/>
      <sheetId val="2"/>
    </sheetIdMap>
  </header>
  <header guid="{38A518C3-E5D7-4E04-9D0F-326D926B3066}" dateTime="2022-11-23T17:59:03" maxSheetId="3" userName="Михайлов Валерий Михайлович" r:id="rId26" minRId="380" maxRId="418">
    <sheetIdMap count="2">
      <sheetId val="1"/>
      <sheetId val="2"/>
    </sheetIdMap>
  </header>
  <header guid="{3469244B-2737-4F75-A8E9-49DC9D5319C8}" dateTime="2022-11-23T18:02:37" maxSheetId="3" userName="Михайлов Валерий Михайлович" r:id="rId27" minRId="419" maxRId="441">
    <sheetIdMap count="2">
      <sheetId val="1"/>
      <sheetId val="2"/>
    </sheetIdMap>
  </header>
  <header guid="{14D9E4A3-1783-4058-8071-FC8B2EAF899E}" dateTime="2022-11-23T18:08:52" maxSheetId="3" userName="Михайлов Валерий Михайлович" r:id="rId28" minRId="442" maxRId="443">
    <sheetIdMap count="2">
      <sheetId val="1"/>
      <sheetId val="2"/>
    </sheetIdMap>
  </header>
  <header guid="{B09E29C0-B97D-4986-9A35-406F004C77A4}" dateTime="2022-11-23T18:17:53" maxSheetId="3" userName="Эллада Спиридоновна Келасова" r:id="rId29" minRId="444" maxRId="449">
    <sheetIdMap count="2">
      <sheetId val="1"/>
      <sheetId val="2"/>
    </sheetIdMap>
  </header>
  <header guid="{D0FD25B1-E9DB-43E0-BA6A-C54C9205EEDB}" dateTime="2022-11-23T18:18:33" maxSheetId="3" userName="Эллада Спиридоновна Келасова" r:id="rId30">
    <sheetIdMap count="2">
      <sheetId val="1"/>
      <sheetId val="2"/>
    </sheetIdMap>
  </header>
  <header guid="{F4969563-12F8-444D-A122-25008C0D49EC}" dateTime="2022-11-23T18:27:08" maxSheetId="3" userName="Михайлов Валерий Михайлович" r:id="rId31" minRId="456" maxRId="464">
    <sheetIdMap count="2">
      <sheetId val="1"/>
      <sheetId val="2"/>
    </sheetIdMap>
  </header>
  <header guid="{696BE8F5-DB5F-4DA8-8856-D79144790882}" dateTime="2022-11-23T18:46:05" maxSheetId="3" userName="Михайлов Валерий Михайлович" r:id="rId32" minRId="465" maxRId="466">
    <sheetIdMap count="2">
      <sheetId val="1"/>
      <sheetId val="2"/>
    </sheetIdMap>
  </header>
  <header guid="{513F2F08-2706-4705-804F-5210BCFA52A5}" dateTime="2022-11-23T19:01:20" maxSheetId="3" userName="Михайлов Валерий Михайлович" r:id="rId33" minRId="467" maxRId="469">
    <sheetIdMap count="2">
      <sheetId val="1"/>
      <sheetId val="2"/>
    </sheetIdMap>
  </header>
  <header guid="{FFB055E4-CF33-4173-B816-CBC23A666C54}" dateTime="2022-11-23T19:10:25" maxSheetId="3" userName="Михайлов Валерий Михайлович" r:id="rId34" minRId="470" maxRId="472">
    <sheetIdMap count="2">
      <sheetId val="1"/>
      <sheetId val="2"/>
    </sheetIdMap>
  </header>
  <header guid="{208F8B1F-9FAA-456C-A5DD-44FC9DF81BC0}" dateTime="2022-11-23T19:11:43" maxSheetId="3" userName="Михайлов Валерий Михайлович" r:id="rId35">
    <sheetIdMap count="2">
      <sheetId val="1"/>
      <sheetId val="2"/>
    </sheetIdMap>
  </header>
  <header guid="{AE50A499-AAFC-4F29-B1AA-B72ADD169259}" dateTime="2022-11-23T19:12:13" maxSheetId="3" userName="Михайлов Валерий Михайлович" r:id="rId36">
    <sheetIdMap count="2">
      <sheetId val="1"/>
      <sheetId val="2"/>
    </sheetIdMap>
  </header>
  <header guid="{0990F659-61EA-4AE2-A137-AEDB2F3E0BA8}" dateTime="2022-11-24T08:58:09" maxSheetId="3" userName="Федирко Татьяна Александровна" r:id="rId37">
    <sheetIdMap count="2">
      <sheetId val="1"/>
      <sheetId val="2"/>
    </sheetIdMap>
  </header>
  <header guid="{D90481DC-50AB-471C-8546-1A8F442FD9B4}" dateTime="2022-11-24T09:21:02" maxSheetId="3" userName="Федирко Татьяна Александровна" r:id="rId38">
    <sheetIdMap count="2">
      <sheetId val="1"/>
      <sheetId val="2"/>
    </sheetIdMap>
  </header>
  <header guid="{E259FD81-AF73-4A62-8786-BAD41141C565}" dateTime="2022-11-24T09:21:12" maxSheetId="3" userName="Федирко Татьяна Александровна" r:id="rId39">
    <sheetIdMap count="2">
      <sheetId val="1"/>
      <sheetId val="2"/>
    </sheetIdMap>
  </header>
  <header guid="{3A8294BC-7C8A-4F6E-A149-EA9750690B55}" dateTime="2022-11-24T09:46:04" maxSheetId="3" userName="Федирко Татьяна Александровна" r:id="rId40">
    <sheetIdMap count="2">
      <sheetId val="1"/>
      <sheetId val="2"/>
    </sheetIdMap>
  </header>
  <header guid="{D732F4E0-1709-4340-8177-9665BA4A0B03}" dateTime="2022-11-24T09:48:04" maxSheetId="3" userName="Федирко Татьяна Александровна" r:id="rId41" minRId="498" maxRId="507">
    <sheetIdMap count="2">
      <sheetId val="1"/>
      <sheetId val="2"/>
    </sheetIdMap>
  </header>
  <header guid="{CA1D4DEA-052D-48A0-A343-DE713BEEBDCE}" dateTime="2022-11-24T09:49:27" maxSheetId="3" userName="Федирко Татьяна Александровна" r:id="rId42">
    <sheetIdMap count="2">
      <sheetId val="1"/>
      <sheetId val="2"/>
    </sheetIdMap>
  </header>
  <header guid="{47C87401-17B3-408B-909F-FE63F0D41493}" dateTime="2022-11-24T09:51:32" maxSheetId="3" userName="Федирко Татьяна Александровна" r:id="rId43" minRId="515" maxRId="524">
    <sheetIdMap count="2">
      <sheetId val="1"/>
      <sheetId val="2"/>
    </sheetIdMap>
  </header>
  <header guid="{F5FC0228-CD6F-45AC-A535-8975D800C341}" dateTime="2022-11-24T09:53:23" maxSheetId="3" userName="Федирко Татьяна Александровна" r:id="rId44">
    <sheetIdMap count="2">
      <sheetId val="1"/>
      <sheetId val="2"/>
    </sheetIdMap>
  </header>
  <header guid="{62E74DD9-74D8-4F6C-BC1A-A9249E9797AB}" dateTime="2022-11-25T11:31:08" maxSheetId="3" userName="Михайлов Валерий Михайлович" r:id="rId45" minRId="539" maxRId="541">
    <sheetIdMap count="2">
      <sheetId val="1"/>
      <sheetId val="2"/>
    </sheetIdMap>
  </header>
  <header guid="{CAE5AF5F-151F-4CFC-B9DA-53305FD6292F}" dateTime="2022-11-25T12:40:22" maxSheetId="3" userName="Егорова Ирина Владимировна" r:id="rId46" minRId="542" maxRId="551">
    <sheetIdMap count="2">
      <sheetId val="1"/>
      <sheetId val="2"/>
    </sheetIdMap>
  </header>
  <header guid="{AB393EF9-2611-4540-87DD-B4DF4E9C887A}" dateTime="2022-11-25T13:08:21" maxSheetId="3" userName="Егорова Ирина Владимировна" r:id="rId47">
    <sheetIdMap count="2">
      <sheetId val="1"/>
      <sheetId val="2"/>
    </sheetIdMap>
  </header>
  <header guid="{D3BAE159-E59F-46DF-B48A-C60475332BD1}" dateTime="2022-11-25T13:45:32" maxSheetId="3" userName="Егорова Ирина Владимировна" r:id="rId48" minRId="564" maxRId="617">
    <sheetIdMap count="2">
      <sheetId val="1"/>
      <sheetId val="2"/>
    </sheetIdMap>
  </header>
  <header guid="{D4E369E4-3504-451F-A56A-D80BD9B162CF}" dateTime="2022-11-25T14:29:45" maxSheetId="3" userName="Егорова Ирина Владимировна" r:id="rId49" minRId="624" maxRId="634">
    <sheetIdMap count="2">
      <sheetId val="1"/>
      <sheetId val="2"/>
    </sheetIdMap>
  </header>
  <header guid="{92FC78C6-CECF-43F9-9841-F8774DC7C98D}" dateTime="2022-11-25T14:32:18" maxSheetId="3" userName="Егорова Ирина Владимировна" r:id="rId50">
    <sheetIdMap count="2">
      <sheetId val="1"/>
      <sheetId val="2"/>
    </sheetIdMap>
  </header>
  <header guid="{5ABB2EB9-507D-4227-A135-A30F3C98C0CC}" dateTime="2022-11-29T15:08:29" maxSheetId="3" userName="Рыженкова Елена Николаевна" r:id="rId51">
    <sheetIdMap count="2">
      <sheetId val="1"/>
      <sheetId val="2"/>
    </sheetIdMap>
  </header>
  <header guid="{B5CB8314-FAA0-4AE7-9F68-261DDC61B2C0}" dateTime="2022-12-01T16:11:31" maxSheetId="3" userName="Рыженкова Елена Николаевна" r:id="rId52" minRId="654">
    <sheetIdMap count="2">
      <sheetId val="1"/>
      <sheetId val="2"/>
    </sheetIdMap>
  </header>
  <header guid="{13A73920-C0B8-4246-B149-83FF5366EE3F}" dateTime="2022-12-01T16:14:17" maxSheetId="3" userName="Рыженкова Елена Николаевна" r:id="rId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" sId="1">
    <oc r="M49">
      <f>B49+B50+B52</f>
    </oc>
    <nc r="M49">
      <f>B49+B50+B52</f>
    </nc>
  </rcc>
  <rfmt sheetId="1" sqref="D50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</dxf>
  </rfmt>
  <rcc rId="118" sId="1" odxf="1" dxf="1">
    <oc r="D50">
      <f>'Форма 9 (2)'!J50</f>
    </oc>
    <nc r="D50">
      <f>'Форма 9 (2)'!J50</f>
    </nc>
    <n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</ndxf>
  </rcc>
  <rcc rId="119" sId="1">
    <oc r="D51">
      <f>'Форма 9 (2)'!J51</f>
    </oc>
    <nc r="D51">
      <f>'Форма 9 (2)'!J51</f>
    </nc>
  </rcc>
  <rcc rId="120" sId="2">
    <nc r="G49" t="inlineStr">
      <is>
        <t>=</t>
      </is>
    </nc>
  </rcc>
  <rcc rId="121" sId="2" odxf="1" dxf="1">
    <nc r="J50">
      <f>SUM(H50:I50)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2" sId="2" odxf="1" dxf="1">
    <nc r="J51">
      <f>SUM(H51:I51)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3" sId="1">
    <oc r="E52">
      <f>'Форма 9 (2)'!M52</f>
    </oc>
    <nc r="E52">
      <f>'Форма 9 (2)'!M52</f>
    </nc>
  </rcc>
  <rcc rId="124" sId="1">
    <oc r="F52">
      <f>'Форма 9 (2)'!N52</f>
    </oc>
    <nc r="F52">
      <f>'Форма 9 (2)'!P52</f>
    </nc>
  </rcc>
  <rcc rId="125" sId="1">
    <oc r="F57">
      <f>'Форма 9 (2)'!N57</f>
    </oc>
    <nc r="F57">
      <f>'Форма 9 (2)'!P57</f>
    </nc>
  </rcc>
  <rcc rId="126" sId="1">
    <oc r="F50">
      <f>'Форма 9 (2)'!N50</f>
    </oc>
    <nc r="F50">
      <f>'Форма 9 (2)'!P50</f>
    </nc>
  </rcc>
  <rcc rId="127" sId="2" odxf="1" dxf="1">
    <nc r="P51">
      <f>SUM(N51:O51)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8" sId="2" odxf="1" dxf="1">
    <nc r="P50">
      <f>SUM(N50:O50)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9" sId="2" odxf="1" dxf="1">
    <nc r="M50">
      <f>SUM(K50:L50)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30" sId="2" odxf="1" dxf="1">
    <nc r="M51">
      <f>SUM(K51:L51)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31" sId="2">
    <nc r="S50">
      <f>Q50+R50</f>
    </nc>
  </rcc>
  <rcc rId="132" sId="2">
    <nc r="S51">
      <f>Q51+R51</f>
    </nc>
  </rcc>
  <rcc rId="133" sId="2">
    <nc r="S52">
      <f>Q52+R52</f>
    </nc>
  </rcc>
  <rcc rId="134" sId="2">
    <nc r="Y50">
      <f>W50+X50</f>
    </nc>
  </rcc>
  <rcc rId="135" sId="2">
    <nc r="Y52">
      <f>W52+X52</f>
    </nc>
  </rcc>
  <rcc rId="136" sId="2">
    <nc r="AB50">
      <f>Z50+AA50</f>
    </nc>
  </rcc>
  <rcc rId="137" sId="2">
    <nc r="AB51">
      <f>Z51+AA51</f>
    </nc>
  </rcc>
  <rcc rId="138" sId="2">
    <nc r="AB52">
      <f>Z52+AA52</f>
    </nc>
  </rcc>
  <rcc rId="139" sId="2">
    <nc r="V49">
      <f>U49+T49</f>
    </nc>
  </rcc>
  <rcc rId="140" sId="2">
    <nc r="V50">
      <f>U50+T50</f>
    </nc>
  </rcc>
  <rcc rId="141" sId="2">
    <nc r="V51">
      <f>U51+T51</f>
    </nc>
  </rcc>
  <rcc rId="142" sId="2">
    <nc r="V52">
      <f>U52+T52</f>
    </nc>
  </rcc>
  <rcc rId="143" sId="2">
    <nc r="Y51">
      <f>X51+W51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ED7BAE-6825-4F9E-9F47-C5A312CE466A}" action="delete"/>
  <rdn rId="0" localSheetId="1" customView="1" name="Z_6CED7BAE_6825_4F9E_9F47_C5A312CE466A_.wvu.PrintArea" hidden="1" oldHidden="1">
    <formula>'Форма 9'!$A$1:$K$74</formula>
    <oldFormula>'Форма 9'!$A$1:$K$74</oldFormula>
  </rdn>
  <rdn rId="0" localSheetId="1" customView="1" name="Z_6CED7BAE_6825_4F9E_9F47_C5A312CE466A_.wvu.PrintTitles" hidden="1" oldHidden="1">
    <formula>'Форма 9'!$17:$17</formula>
    <oldFormula>'Форма 9'!$17:$17</oldFormula>
  </rdn>
  <rdn rId="0" localSheetId="1" customView="1" name="Z_6CED7BAE_6825_4F9E_9F47_C5A312CE466A_.wvu.Rows" hidden="1" oldHidden="1">
    <formula>'Форма 9'!$64:$64,'Форма 9'!$66:$66</formula>
  </rdn>
  <rdn rId="0" localSheetId="1" customView="1" name="Z_6CED7BAE_6825_4F9E_9F47_C5A312CE466A_.wvu.FilterData" hidden="1" oldHidden="1">
    <formula>'Форма 9'!$A$17:$K$74</formula>
    <oldFormula>'Форма 9'!$A$17:$K$74</oldFormula>
  </rdn>
  <rdn rId="0" localSheetId="2" customView="1" name="Z_6CED7BAE_6825_4F9E_9F47_C5A312CE466A_.wvu.PrintArea" hidden="1" oldHidden="1">
    <formula>'Форма 9 (2)'!$A$1:$AC$74</formula>
    <oldFormula>'Форма 9 (2)'!$A$1:$AC$74</oldFormula>
  </rdn>
  <rdn rId="0" localSheetId="2" customView="1" name="Z_6CED7BAE_6825_4F9E_9F47_C5A312CE466A_.wvu.PrintTitles" hidden="1" oldHidden="1">
    <formula>'Форма 9 (2)'!$17:$17</formula>
    <oldFormula>'Форма 9 (2)'!$17:$17</oldFormula>
  </rdn>
  <rdn rId="0" localSheetId="2" customView="1" name="Z_6CED7BAE_6825_4F9E_9F47_C5A312CE466A_.wvu.FilterData" hidden="1" oldHidden="1">
    <formula>'Форма 9 (2)'!$A$17:$AC$74</formula>
    <oldFormula>'Форма 9 (2)'!$A$17:$AC$74</oldFormula>
  </rdn>
  <rcv guid="{6CED7BAE-6825-4F9E-9F47-C5A312CE466A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" sId="1" numFmtId="4">
    <oc r="B18">
      <v>17648647</v>
    </oc>
    <nc r="B18"/>
  </rcc>
  <rcc rId="152" sId="1">
    <oc r="B19">
      <v>17463831</v>
    </oc>
    <nc r="B19">
      <f>B20+B34+B39+B42+B48+B53+B57+B61</f>
    </nc>
  </rcc>
  <rcc rId="153" sId="1" numFmtId="4">
    <oc r="C19">
      <v>12134609.1</v>
    </oc>
    <nc r="C19">
      <f>C20+C34+C39+C42+C48+C53+C57+C61</f>
    </nc>
  </rcc>
  <rcc rId="154" sId="1" numFmtId="4">
    <oc r="D19">
      <v>5329221.9000000004</v>
    </oc>
    <nc r="D19">
      <f>D20+D34+D39+D42+D48+D53+D57+D61</f>
    </nc>
  </rcc>
  <rcc rId="155" sId="1" numFmtId="4">
    <oc r="E19">
      <v>16658958.5</v>
    </oc>
    <nc r="E19">
      <f>E20+E34+E39+E42+E48+E53+E57+E61</f>
    </nc>
  </rcc>
  <rcc rId="156" sId="1" numFmtId="4">
    <oc r="F19">
      <v>9999641.6999999993</v>
    </oc>
    <nc r="F19">
      <f>F20+F34+F39+F42+F48+F53+F57+F61</f>
    </nc>
  </rcc>
  <rcc rId="157" sId="1" numFmtId="4">
    <oc r="G19">
      <v>6659316.7999999998</v>
    </oc>
    <nc r="G19">
      <f>G20+G34+G39+G42+G48+G53+G57+G61</f>
    </nc>
  </rcc>
  <rcc rId="158" sId="1" numFmtId="4">
    <oc r="H19">
      <v>8174625</v>
    </oc>
    <nc r="H19">
      <f>H20+H34+H39+H42+H48+H53+H57+H61</f>
    </nc>
  </rcc>
  <rcc rId="159" sId="1" numFmtId="4">
    <oc r="I19">
      <v>5761866.2999999998</v>
    </oc>
    <nc r="I19">
      <f>I20+I34+I39+I42+I48+I53+I57+I61</f>
    </nc>
  </rcc>
  <rcc rId="160" sId="1" numFmtId="4">
    <oc r="J19">
      <v>2412758.7000000002</v>
    </oc>
    <nc r="J19">
      <f>J20+J34+J39+J42+J48+J53+J57+J61</f>
    </nc>
  </rcc>
  <rcc rId="161" sId="1">
    <oc r="B48">
      <v>1094312.3999999999</v>
    </oc>
    <nc r="B48">
      <f>B49+B50+B51+B52</f>
    </nc>
  </rcc>
  <rcc rId="162" sId="1">
    <oc r="C49">
      <f>'Форма 9 (2)'!G49</f>
    </oc>
    <nc r="C49">
      <f>'Форма 9 (2)'!G49</f>
    </nc>
  </rcc>
  <rcc rId="163" sId="2">
    <oc r="G49" t="inlineStr">
      <is>
        <t>=</t>
      </is>
    </oc>
    <nc r="G49">
      <f>E49+F49</f>
    </nc>
  </rcc>
  <rcc rId="164" sId="1" numFmtId="4">
    <oc r="C48">
      <v>975330.8</v>
    </oc>
    <nc r="C48">
      <f>'Форма 9 (2)'!G48</f>
    </nc>
  </rcc>
  <rcc rId="165" sId="1" odxf="1" dxf="1" numFmtId="4">
    <oc r="D48">
      <v>118981.6</v>
    </oc>
    <nc r="D48">
      <f>'Форма 9 (2)'!J48</f>
    </nc>
    <o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</ndxf>
  </rcc>
  <rfmt sheetId="1" sqref="D48" start="0" length="2147483647">
    <dxf>
      <font>
        <b/>
      </font>
    </dxf>
  </rfmt>
  <rcc rId="166" sId="1" numFmtId="4">
    <oc r="E48">
      <v>929643.2</v>
    </oc>
    <nc r="E48">
      <f>'Форма 9 (2)'!M48</f>
    </nc>
  </rcc>
  <rcc rId="167" sId="1" numFmtId="4">
    <oc r="G48">
      <v>35083.1</v>
    </oc>
    <nc r="G48">
      <f>'Форма 9 (2)'!S48</f>
    </nc>
  </rcc>
  <rcc rId="168" sId="1" numFmtId="4">
    <oc r="H48">
      <v>497783.1</v>
    </oc>
    <nc r="H48">
      <f>'Форма 9 (2)'!V48</f>
    </nc>
  </rcc>
  <rcc rId="169" sId="1" numFmtId="4">
    <oc r="I48">
      <v>462700</v>
    </oc>
    <nc r="I48">
      <f>'Форма 9 (2)'!Y48</f>
    </nc>
  </rcc>
  <rcc rId="170" sId="1" numFmtId="4">
    <oc r="J48">
      <v>35083.1</v>
    </oc>
    <nc r="J48">
      <f>'Форма 9 (2)'!AB48</f>
    </nc>
  </rcc>
  <rcc rId="171" sId="2">
    <oc r="L48">
      <f>SUM(L49:L52)</f>
    </oc>
    <nc r="L48">
      <f>SUM(L49:L52)</f>
    </nc>
  </rcc>
  <rcc rId="172" sId="1">
    <oc r="F52">
      <f>'Форма 9 (2)'!P52</f>
    </oc>
    <nc r="F52">
      <f>'Форма 9 (2)'!P52</f>
    </nc>
  </rcc>
  <rcc rId="173" sId="1">
    <oc r="F48">
      <v>894560.1</v>
    </oc>
    <nc r="F48">
      <f>'Форма 9 (2)'!P48</f>
    </nc>
  </rcc>
  <rcc rId="174" sId="1">
    <oc r="F49">
      <f>'Форма 9 (2)'!N49</f>
    </oc>
    <nc r="F49">
      <f>'Форма 9 (2)'!P49</f>
    </nc>
  </rcc>
  <rcc rId="175" sId="1">
    <oc r="F50">
      <f>'Форма 9 (2)'!P50</f>
    </oc>
    <nc r="F50">
      <f>'Форма 9 (2)'!P50</f>
    </nc>
  </rcc>
  <rcc rId="176" sId="1">
    <oc r="F51">
      <f>'Форма 9 (2)'!N51</f>
    </oc>
    <nc r="F51">
      <f>'Форма 9 (2)'!P51</f>
    </nc>
  </rcc>
  <rdn rId="0" localSheetId="1" customView="1" name="Z_6CED7BAE_6825_4F9E_9F47_C5A312CE466A_.wvu.Rows" hidden="1" oldHidden="1">
    <oldFormula>'Форма 9'!$64:$64,'Форма 9'!$66:$66</oldFormula>
  </rdn>
  <rcv guid="{6CED7BAE-6825-4F9E-9F47-C5A312CE466A}" action="delete"/>
  <rdn rId="0" localSheetId="1" customView="1" name="Z_6CED7BAE_6825_4F9E_9F47_C5A312CE466A_.wvu.PrintArea" hidden="1" oldHidden="1">
    <formula>'Форма 9'!$A$1:$K$74</formula>
    <oldFormula>'Форма 9'!$A$1:$K$74</oldFormula>
  </rdn>
  <rdn rId="0" localSheetId="1" customView="1" name="Z_6CED7BAE_6825_4F9E_9F47_C5A312CE466A_.wvu.PrintTitles" hidden="1" oldHidden="1">
    <formula>'Форма 9'!$17:$17</formula>
    <oldFormula>'Форма 9'!$17:$17</oldFormula>
  </rdn>
  <rdn rId="0" localSheetId="1" customView="1" name="Z_6CED7BAE_6825_4F9E_9F47_C5A312CE466A_.wvu.FilterData" hidden="1" oldHidden="1">
    <formula>'Форма 9'!$A$17:$K$74</formula>
    <oldFormula>'Форма 9'!$A$17:$K$74</oldFormula>
  </rdn>
  <rdn rId="0" localSheetId="2" customView="1" name="Z_6CED7BAE_6825_4F9E_9F47_C5A312CE466A_.wvu.PrintArea" hidden="1" oldHidden="1">
    <formula>'Форма 9 (2)'!$A$1:$AC$74</formula>
    <oldFormula>'Форма 9 (2)'!$A$1:$AC$74</oldFormula>
  </rdn>
  <rdn rId="0" localSheetId="2" customView="1" name="Z_6CED7BAE_6825_4F9E_9F47_C5A312CE466A_.wvu.PrintTitles" hidden="1" oldHidden="1">
    <formula>'Форма 9 (2)'!$17:$17</formula>
    <oldFormula>'Форма 9 (2)'!$17:$17</oldFormula>
  </rdn>
  <rdn rId="0" localSheetId="2" customView="1" name="Z_6CED7BAE_6825_4F9E_9F47_C5A312CE466A_.wvu.FilterData" hidden="1" oldHidden="1">
    <formula>'Форма 9 (2)'!$A$17:$AC$74</formula>
    <oldFormula>'Форма 9 (2)'!$A$17:$AC$74</oldFormula>
  </rdn>
  <rcv guid="{6CED7BAE-6825-4F9E-9F47-C5A312CE466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1">
    <nc r="B18">
      <f>B19+B73</f>
    </nc>
  </rcc>
  <rcc rId="185" sId="1" numFmtId="4">
    <oc r="C18">
      <v>12319425.1</v>
    </oc>
    <nc r="C18">
      <f>C19+C73</f>
    </nc>
  </rcc>
  <rcc rId="186" sId="1" numFmtId="4">
    <oc r="D18">
      <v>5329221.9000000004</v>
    </oc>
    <nc r="D18">
      <f>D19+D73</f>
    </nc>
  </rcc>
  <rcc rId="187" sId="1" numFmtId="4">
    <oc r="E18">
      <v>16834124.699999999</v>
    </oc>
    <nc r="E18">
      <f>E19+E73</f>
    </nc>
  </rcc>
  <rcc rId="188" sId="1" numFmtId="4">
    <oc r="F18">
      <v>10174807.9</v>
    </oc>
    <nc r="F18">
      <f>F19+F73</f>
    </nc>
  </rcc>
  <rcc rId="189" sId="1" numFmtId="4">
    <oc r="G18">
      <v>6659316.7999999998</v>
    </oc>
    <nc r="G18">
      <f>G19+G73</f>
    </nc>
  </rcc>
  <rcc rId="190" sId="1" numFmtId="4">
    <oc r="H18">
      <v>8349791.0999999996</v>
    </oc>
    <nc r="H18">
      <f>H19+H73</f>
    </nc>
  </rcc>
  <rcc rId="191" sId="1" numFmtId="4">
    <oc r="I18">
      <v>5937032.4000000004</v>
    </oc>
    <nc r="I18">
      <f>I19+I73</f>
    </nc>
  </rcc>
  <rcc rId="192" sId="1" numFmtId="4">
    <oc r="J18">
      <v>2412758.7000000002</v>
    </oc>
    <nc r="J18">
      <f>J19+J73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" sId="1">
    <oc r="B19">
      <f>B20+B34+B39+B42+B48+B53+B57+B61</f>
    </oc>
    <nc r="B19">
      <f>B20+B26+B34+B39+B42+B48+B53+B57+B61</f>
    </nc>
  </rcc>
  <rcc rId="194" sId="1">
    <oc r="C19">
      <f>C20+C34+C39+C42+C48+C53+C57+C61</f>
    </oc>
    <nc r="C19">
      <f>C20+C26+C34+C39+C42+C48+C53+C57+C61</f>
    </nc>
  </rcc>
  <rcc rId="195" sId="1">
    <oc r="D19">
      <f>D20+D34+D39+D42+D48+D53+D57+D61</f>
    </oc>
    <nc r="D19">
      <f>D20+D26+D34+D39+D42+D48+D53+D57+D61</f>
    </nc>
  </rcc>
  <rcc rId="196" sId="1">
    <oc r="E19">
      <f>E20+E34+E39+E42+E48+E53+E57+E61</f>
    </oc>
    <nc r="E19">
      <f>E20+E26+E34+E39+E42+E48+E53+E57+E61</f>
    </nc>
  </rcc>
  <rcc rId="197" sId="1">
    <oc r="F19">
      <f>F20+F34+F39+F42+F48+F53+F57+F61</f>
    </oc>
    <nc r="F19">
      <f>F20+F26+F34+F39+F42+F48+F53+F57+F61</f>
    </nc>
  </rcc>
  <rcc rId="198" sId="1">
    <oc r="G19">
      <f>G20+G34+G39+G42+G48+G53+G57+G61</f>
    </oc>
    <nc r="G19">
      <f>G20+G26+G34+G39+G42+G48+G53+G57+G61</f>
    </nc>
  </rcc>
  <rcc rId="199" sId="1">
    <oc r="H19">
      <f>H20+H34+H39+H42+H48+H53+H57+H61</f>
    </oc>
    <nc r="H19">
      <f>H20+H26+H34+H39+H42+H48+H53+H57+H61</f>
    </nc>
  </rcc>
  <rcc rId="200" sId="1">
    <oc r="I19">
      <f>I20+I34+I39+I42+I48+I53+I57+I61</f>
    </oc>
    <nc r="I19">
      <f>I20+I26+I34+I39+I42+I48+I53+I57+I61</f>
    </nc>
  </rcc>
  <rcc rId="201" sId="1">
    <oc r="J19">
      <f>J20+J34+J39+J42+J48+J53+J57+J61</f>
    </oc>
    <nc r="J19">
      <f>J20+J26+J34+J39+J42+J48+J53+J57+J61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" sId="2" numFmtId="4">
    <oc r="B34">
      <v>920197.7</v>
    </oc>
    <nc r="B34">
      <f>SUM(B35:B38)</f>
    </nc>
  </rcc>
  <rcc rId="203" sId="2" odxf="1" dxf="1">
    <nc r="C34">
      <f>SUM(C35:C38)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4" sId="2" odxf="1" dxf="1">
    <nc r="D34">
      <f>SUM(D35:D38)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5" sId="2" odxf="1" dxf="1" numFmtId="4">
    <nc r="D36">
      <v>269452.5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" sId="2" odxf="1" dxf="1" numFmtId="4">
    <nc r="D37">
      <v>430197.7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7" sId="2" odxf="1" dxf="1" numFmtId="4">
    <nc r="D38">
      <v>220547.5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fmt sheetId="2" sqref="B34:B38" start="0" length="0">
    <dxf>
      <border>
        <left style="thin">
          <color indexed="64"/>
        </left>
      </border>
    </dxf>
  </rfmt>
  <rcc rId="208" sId="2" numFmtId="4">
    <oc r="E34">
      <v>490000</v>
    </oc>
    <nc r="E34">
      <f>SUM(E35:E38)</f>
    </nc>
  </rcc>
  <rcc rId="209" sId="2">
    <nc r="F34">
      <f>SUM(F35:F38)</f>
    </nc>
  </rcc>
  <rcc rId="210" sId="2">
    <nc r="G34">
      <f>SUM(G35:G38)</f>
    </nc>
  </rcc>
  <rcc rId="211" sId="2" numFmtId="4">
    <nc r="G36">
      <v>269452.5</v>
    </nc>
  </rcc>
  <rcc rId="212" sId="2" numFmtId="4">
    <nc r="G37">
      <v>0</v>
    </nc>
  </rcc>
  <rcc rId="213" sId="2" numFmtId="4">
    <nc r="G38">
      <v>220547.5</v>
    </nc>
  </rcc>
  <rcc rId="214" sId="2" numFmtId="4">
    <oc r="H34">
      <v>430197.7</v>
    </oc>
    <nc r="H34">
      <f>SUM(H35:H38)</f>
    </nc>
  </rcc>
  <rcc rId="215" sId="2">
    <nc r="I34">
      <f>SUM(I35:I38)</f>
    </nc>
  </rcc>
  <rcc rId="216" sId="2" odxf="1" dxf="1">
    <nc r="J34">
      <f>SUM(J35:J38)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17" sId="2" numFmtId="4">
    <nc r="J36">
      <v>0</v>
    </nc>
  </rcc>
  <rcc rId="218" sId="2" numFmtId="4">
    <nc r="J37">
      <v>430197.7</v>
    </nc>
  </rcc>
  <rcc rId="219" sId="2" numFmtId="4">
    <nc r="J38">
      <v>0</v>
    </nc>
  </rcc>
  <rcv guid="{98BAE8F5-09FF-4A95-AF6E-4814C3488A0F}" action="delete"/>
  <rdn rId="0" localSheetId="1" customView="1" name="Z_98BAE8F5_09FF_4A95_AF6E_4814C3488A0F_.wvu.PrintArea" hidden="1" oldHidden="1">
    <formula>'Форма 9'!$A$1:$K$74</formula>
    <oldFormula>'Форма 9'!$A$1:$K$74</oldFormula>
  </rdn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FilterData" hidden="1" oldHidden="1">
    <formula>'Форма 9'!$A$17:$K$74</formula>
    <oldFormula>'Форма 9'!$A$17:$K$74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(2)'!$A$17:$AC$74</formula>
    <oldFormula>'Форма 9 (2)'!$A$17:$AC$74</oldFormula>
  </rdn>
  <rcv guid="{98BAE8F5-09FF-4A95-AF6E-4814C3488A0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" sId="2">
    <nc r="C39">
      <f>C40</f>
    </nc>
  </rcc>
  <rcc rId="227" sId="2">
    <nc r="D39">
      <f>D40</f>
    </nc>
  </rcc>
  <rcc rId="228" sId="2" numFmtId="4">
    <nc r="F39">
      <v>0</v>
    </nc>
  </rcc>
  <rcc rId="229" sId="2" numFmtId="4">
    <nc r="G39">
      <v>0</v>
    </nc>
  </rcc>
  <rcc rId="230" sId="2">
    <nc r="I39">
      <f>I40</f>
    </nc>
  </rcc>
  <rcc rId="231" sId="2">
    <nc r="J39">
      <f>J40</f>
    </nc>
  </rcc>
  <rcc rId="232" sId="2">
    <nc r="L39">
      <f>L40</f>
    </nc>
  </rcc>
  <rcc rId="233" sId="2" numFmtId="4">
    <nc r="M39">
      <v>0</v>
    </nc>
  </rcc>
  <rcc rId="234" sId="2" numFmtId="4">
    <nc r="O39">
      <v>0</v>
    </nc>
  </rcc>
  <rcc rId="235" sId="2" numFmtId="4">
    <nc r="P39">
      <v>0</v>
    </nc>
  </rcc>
  <rcc rId="236" sId="2">
    <nc r="R39">
      <f>R40</f>
    </nc>
  </rcc>
  <rcc rId="237" sId="2" numFmtId="4">
    <nc r="S39">
      <v>0</v>
    </nc>
  </rcc>
  <rcc rId="238" sId="2" odxf="1" dxf="1" numFmtId="4">
    <nc r="U39">
      <v>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9" sId="2" odxf="1" dxf="1" numFmtId="4">
    <nc r="V39">
      <v>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40" sId="2" numFmtId="4">
    <nc r="X39">
      <v>0</v>
    </nc>
  </rcc>
  <rcc rId="241" sId="2" numFmtId="4">
    <nc r="Y39">
      <v>0</v>
    </nc>
  </rcc>
  <rcc rId="242" sId="2" numFmtId="4">
    <nc r="AA39">
      <v>0</v>
    </nc>
  </rcc>
  <rcc rId="243" sId="2" odxf="1" dxf="1" numFmtId="4">
    <nc r="AB39">
      <v>0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44" sId="2" odxf="1" dxf="1">
    <nc r="AC39" t="inlineStr">
      <is>
        <t xml:space="preserve">Комитет по строительству Ленинградской области </t>
      </is>
    </nc>
    <o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</ndxf>
  </rcc>
  <rfmt sheetId="2" sqref="AC39">
    <dxf>
      <fill>
        <patternFill patternType="none">
          <bgColor auto="1"/>
        </patternFill>
      </fill>
    </dxf>
  </rfmt>
  <rdn rId="0" localSheetId="1" customView="1" name="Z_8E89D747_E207_4A30_A995_5DD9897B5CEA_.wvu.PrintArea" hidden="1" oldHidden="1">
    <formula>'Форма 9'!$A$1:$K$74</formula>
  </rdn>
  <rdn rId="0" localSheetId="1" customView="1" name="Z_8E89D747_E207_4A30_A995_5DD9897B5CEA_.wvu.PrintTitles" hidden="1" oldHidden="1">
    <formula>'Форма 9'!$17:$17</formula>
  </rdn>
  <rdn rId="0" localSheetId="1" customView="1" name="Z_8E89D747_E207_4A30_A995_5DD9897B5CEA_.wvu.FilterData" hidden="1" oldHidden="1">
    <formula>'Форма 9'!$A$17:$K$74</formula>
  </rdn>
  <rdn rId="0" localSheetId="2" customView="1" name="Z_8E89D747_E207_4A30_A995_5DD9897B5CEA_.wvu.PrintArea" hidden="1" oldHidden="1">
    <formula>'Форма 9 (2)'!$A$1:$AC$74</formula>
  </rdn>
  <rdn rId="0" localSheetId="2" customView="1" name="Z_8E89D747_E207_4A30_A995_5DD9897B5CEA_.wvu.PrintTitles" hidden="1" oldHidden="1">
    <formula>'Форма 9 (2)'!$17:$17</formula>
  </rdn>
  <rdn rId="0" localSheetId="2" customView="1" name="Z_8E89D747_E207_4A30_A995_5DD9897B5CEA_.wvu.FilterData" hidden="1" oldHidden="1">
    <formula>'Форма 9 (2)'!$A$17:$AC$74</formula>
  </rdn>
  <rcv guid="{8E89D747-E207-4A30-A995-5DD9897B5CE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 numFmtId="4">
    <oc r="K34">
      <v>366736.7</v>
    </oc>
    <nc r="K34">
      <f>SUM(K35:K38)</f>
    </nc>
  </rcc>
  <rcc rId="252" sId="2" odxf="1" dxf="1">
    <nc r="L34">
      <f>SUM(L35:L38)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3" sId="2" odxf="1" dxf="1">
    <nc r="M34">
      <f>SUM(M35:M38)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4" sId="2" odxf="1" dxf="1" numFmtId="4">
    <nc r="M35">
      <v>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5" sId="2" odxf="1" dxf="1" numFmtId="4">
    <nc r="M36">
      <v>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6" sId="2" odxf="1" dxf="1" numFmtId="4">
    <nc r="M37">
      <v>254736.7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7" sId="2" odxf="1" dxf="1" numFmtId="4">
    <nc r="M38">
      <v>112000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fmt sheetId="2" sqref="L34:L38" start="0" length="0">
    <dxf>
      <border>
        <left style="thin">
          <color indexed="64"/>
        </left>
      </border>
    </dxf>
  </rfmt>
  <rfmt sheetId="2" sqref="L34:L38" start="0" length="0">
    <dxf>
      <border>
        <right style="thin">
          <color indexed="64"/>
        </right>
      </border>
    </dxf>
  </rfmt>
  <rfmt sheetId="2" sqref="L34:L3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258" sId="2" odxf="1" dxf="1" numFmtId="4">
    <oc r="N34">
      <v>112000</v>
    </oc>
    <nc r="N34">
      <f>SUM(N35:N38)</f>
    </nc>
    <odxf>
      <border outline="0">
        <left style="thin">
          <color indexed="64"/>
        </left>
      </border>
    </odxf>
    <ndxf>
      <border outline="0">
        <left/>
      </border>
    </ndxf>
  </rcc>
  <rcc rId="259" sId="2" odxf="1" dxf="1">
    <nc r="O34">
      <f>SUM(O35:O38)</f>
    </nc>
    <odxf>
      <border outline="0">
        <left style="thin">
          <color indexed="64"/>
        </left>
      </border>
    </odxf>
    <ndxf>
      <border outline="0">
        <left/>
      </border>
    </ndxf>
  </rcc>
  <rcc rId="260" sId="2" odxf="1" dxf="1">
    <nc r="P34">
      <f>SUM(P35:P38)</f>
    </nc>
    <odxf>
      <border outline="0">
        <left style="thin">
          <color indexed="64"/>
        </left>
      </border>
    </odxf>
    <ndxf>
      <border outline="0">
        <left/>
      </border>
    </ndxf>
  </rcc>
  <rcc rId="261" sId="2" odxf="1" dxf="1" numFmtId="4">
    <oc r="Q34">
      <v>254736.7</v>
    </oc>
    <nc r="Q34">
      <f>SUM(Q35:Q38)</f>
    </nc>
    <odxf>
      <border outline="0">
        <left style="thin">
          <color indexed="64"/>
        </left>
      </border>
    </odxf>
    <ndxf>
      <border outline="0">
        <left/>
      </border>
    </ndxf>
  </rcc>
  <rcc rId="262" sId="2" odxf="1" dxf="1">
    <nc r="R34">
      <f>SUM(R35:R38)</f>
    </nc>
    <odxf>
      <border outline="0">
        <left style="thin">
          <color indexed="64"/>
        </left>
      </border>
    </odxf>
    <ndxf>
      <border outline="0">
        <left/>
      </border>
    </ndxf>
  </rcc>
  <rcc rId="263" sId="2" odxf="1" dxf="1">
    <nc r="S34">
      <f>SUM(S35:S38)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/>
        <right style="thin">
          <color indexed="64"/>
        </right>
      </border>
    </ndxf>
  </rcc>
  <rcc rId="264" sId="2" numFmtId="4">
    <nc r="P38">
      <v>112000</v>
    </nc>
  </rcc>
  <rcc rId="265" sId="2" numFmtId="4">
    <nc r="P35">
      <v>0</v>
    </nc>
  </rcc>
  <rcc rId="266" sId="2" numFmtId="4">
    <nc r="P36">
      <v>0</v>
    </nc>
  </rcc>
  <rcc rId="267" sId="2" numFmtId="4">
    <nc r="P37">
      <v>0</v>
    </nc>
  </rcc>
  <rcc rId="268" sId="2" numFmtId="4">
    <nc r="S37">
      <v>254736.7</v>
    </nc>
  </rcc>
  <rcc rId="269" sId="2" numFmtId="4">
    <nc r="S38">
      <v>0</v>
    </nc>
  </rcc>
  <rcc rId="270" sId="2" numFmtId="4">
    <nc r="S36">
      <v>0</v>
    </nc>
  </rcc>
  <rcc rId="271" sId="2" numFmtId="4">
    <nc r="S35">
      <v>0</v>
    </nc>
  </rcc>
  <rfmt sheetId="2" sqref="S36" start="0" length="2147483647">
    <dxf>
      <font>
        <b val="0"/>
      </font>
    </dxf>
  </rfmt>
  <rfmt sheetId="2" sqref="Z36" start="0" length="2147483647">
    <dxf>
      <font>
        <b val="0"/>
      </font>
    </dxf>
  </rfmt>
  <rcc rId="272" sId="2" numFmtId="4">
    <oc r="T34">
      <v>196063.1</v>
    </oc>
    <nc r="T34">
      <f>SUM(T35:T39)</f>
    </nc>
  </rcc>
  <rcc rId="273" sId="2" odxf="1" dxf="1">
    <nc r="U34">
      <f>SUM(U35:U39)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74" sId="2" odxf="1" dxf="1">
    <nc r="V34">
      <f>SUM(V35:V39)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75" sId="2" odxf="1" dxf="1" numFmtId="4">
    <oc r="W34">
      <v>112000</v>
    </oc>
    <nc r="W34">
      <f>SUM(W35:W39)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76" sId="2" odxf="1" dxf="1">
    <nc r="X34">
      <f>SUM(X35:X39)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77" sId="2" odxf="1" dxf="1">
    <nc r="Y34">
      <f>SUM(Y35:Y39)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78" sId="2" odxf="1" dxf="1" numFmtId="4">
    <oc r="Z34">
      <v>84063.1</v>
    </oc>
    <nc r="Z34">
      <f>SUM(Z35:Z39)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79" sId="2" odxf="1" dxf="1">
    <nc r="AA34">
      <f>SUM(AA35:AA39)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80" sId="2" odxf="1" dxf="1">
    <nc r="AB34">
      <f>SUM(AB35:AB39)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medium">
          <color indexed="64"/>
        </left>
        <right style="thin">
          <color indexed="64"/>
        </right>
      </border>
    </ndxf>
  </rcc>
  <rfmt sheetId="2" sqref="U34" start="0" length="0">
    <dxf>
      <border>
        <left style="thin">
          <color indexed="64"/>
        </left>
      </border>
    </dxf>
  </rfmt>
  <rfmt sheetId="2" sqref="U34:AB3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281" sId="2" odxf="1" dxf="1" numFmtId="4">
    <nc r="V35">
      <v>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82" sId="2" odxf="1" dxf="1" numFmtId="4">
    <nc r="V36">
      <v>112000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83" sId="2" odxf="1" dxf="1" numFmtId="4">
    <nc r="V37">
      <v>84063.1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84" sId="2" odxf="1" dxf="1" numFmtId="4">
    <nc r="V38">
      <v>0</v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85" sId="2" numFmtId="4">
    <nc r="O35">
      <v>0</v>
    </nc>
  </rcc>
  <rcc rId="286" sId="2" numFmtId="4">
    <nc r="O36">
      <v>0</v>
    </nc>
  </rcc>
  <rcc rId="287" sId="2" numFmtId="4">
    <nc r="O37">
      <v>0</v>
    </nc>
  </rcc>
  <rcc rId="288" sId="2" numFmtId="4">
    <nc r="O38">
      <v>0</v>
    </nc>
  </rcc>
  <rcc rId="289" sId="2" numFmtId="4">
    <nc r="R35">
      <v>0</v>
    </nc>
  </rcc>
  <rcc rId="290" sId="2" numFmtId="4">
    <nc r="R36">
      <v>0</v>
    </nc>
  </rcc>
  <rcc rId="291" sId="2" numFmtId="4">
    <nc r="R37">
      <v>0</v>
    </nc>
  </rcc>
  <rcc rId="292" sId="2" numFmtId="4">
    <nc r="R38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" sId="2" numFmtId="4">
    <nc r="C36">
      <v>0</v>
    </nc>
  </rcc>
  <rcc rId="294" sId="2" numFmtId="4">
    <nc r="C37">
      <v>0</v>
    </nc>
  </rcc>
  <rcc rId="295" sId="2" numFmtId="4">
    <nc r="C38">
      <v>0</v>
    </nc>
  </rcc>
  <rcc rId="296" sId="2" numFmtId="4">
    <nc r="F36">
      <v>0</v>
    </nc>
  </rcc>
  <rcc rId="297" sId="2" numFmtId="4">
    <nc r="F37">
      <v>0</v>
    </nc>
  </rcc>
  <rcc rId="298" sId="2" numFmtId="4">
    <nc r="F38">
      <v>0</v>
    </nc>
  </rcc>
  <rcc rId="299" sId="2" numFmtId="4">
    <nc r="I36">
      <v>0</v>
    </nc>
  </rcc>
  <rcc rId="300" sId="2" numFmtId="4">
    <nc r="I37">
      <v>0</v>
    </nc>
  </rcc>
  <rcc rId="301" sId="2" numFmtId="4">
    <nc r="I38">
      <v>0</v>
    </nc>
  </rcc>
  <rcc rId="302" sId="2" numFmtId="4">
    <nc r="L35">
      <v>0</v>
    </nc>
  </rcc>
  <rcc rId="303" sId="2" numFmtId="4">
    <nc r="L36">
      <v>0</v>
    </nc>
  </rcc>
  <rcc rId="304" sId="2" numFmtId="4">
    <nc r="L37">
      <v>0</v>
    </nc>
  </rcc>
  <rcc rId="305" sId="2" numFmtId="4">
    <nc r="L38">
      <v>0</v>
    </nc>
  </rcc>
  <rcc rId="306" sId="2" numFmtId="4">
    <nc r="U38">
      <v>0</v>
    </nc>
  </rcc>
  <rcc rId="307" sId="2" numFmtId="4">
    <nc r="U37">
      <v>0</v>
    </nc>
  </rcc>
  <rcc rId="308" sId="2" numFmtId="4">
    <nc r="U36">
      <v>0</v>
    </nc>
  </rcc>
  <rcc rId="309" sId="2" numFmtId="4">
    <nc r="U35">
      <v>0</v>
    </nc>
  </rcc>
  <rcc rId="310" sId="2" numFmtId="4">
    <nc r="X35">
      <v>0</v>
    </nc>
  </rcc>
  <rcc rId="311" sId="2" numFmtId="4">
    <nc r="X36">
      <v>0</v>
    </nc>
  </rcc>
  <rcc rId="312" sId="2" numFmtId="4">
    <nc r="X37">
      <v>0</v>
    </nc>
  </rcc>
  <rcc rId="313" sId="2" numFmtId="4">
    <nc r="X38">
      <v>0</v>
    </nc>
  </rcc>
  <rcc rId="314" sId="2">
    <nc r="Y36">
      <f>SUM(W36:X36)</f>
    </nc>
  </rcc>
  <rcc rId="315" sId="2" odxf="1" dxf="1">
    <nc r="Y37">
      <f>SUM(W37:X37)</f>
    </nc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  <rcc rId="316" sId="2">
    <nc r="Y38">
      <f>SUM(W38:X38)</f>
    </nc>
  </rcc>
  <rcc rId="317" sId="2" odxf="1" dxf="1" numFmtId="4">
    <oc r="Y39">
      <v>0</v>
    </oc>
    <nc r="Y39">
      <f>SUM(W39:X39)</f>
    </nc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  <rcc rId="318" sId="2" numFmtId="4">
    <nc r="AA35">
      <v>0</v>
    </nc>
  </rcc>
  <rcc rId="319" sId="2" numFmtId="4">
    <nc r="AA36">
      <v>0</v>
    </nc>
  </rcc>
  <rcc rId="320" sId="2" numFmtId="4">
    <nc r="AA37">
      <v>0</v>
    </nc>
  </rcc>
  <rcc rId="321" sId="2" numFmtId="4">
    <nc r="AA38">
      <v>0</v>
    </nc>
  </rcc>
  <rfmt sheetId="2" sqref="AA36" start="0" length="2147483647">
    <dxf>
      <font>
        <b val="0"/>
      </font>
    </dxf>
  </rfmt>
  <rcc rId="322" sId="2">
    <nc r="AB35">
      <f>SUM(Z35:AA35)</f>
    </nc>
  </rcc>
  <rcc rId="323" sId="2" odxf="1" dxf="1">
    <nc r="AB36">
      <f>SUM(Z36:AA36)</f>
    </nc>
    <o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</ndxf>
  </rcc>
  <rcc rId="324" sId="2" odxf="1" dxf="1">
    <nc r="AB37">
      <f>SUM(Z37:AA37)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5" sId="2" odxf="1" dxf="1">
    <nc r="AB38">
      <f>SUM(Z38:AA38)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6" sId="2" odxf="1" dxf="1" numFmtId="4">
    <oc r="AB39">
      <v>0</v>
    </oc>
    <nc r="AB39">
      <f>SUM(Z39:AA39)</f>
    </nc>
    <o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right style="medium">
          <color indexed="64"/>
        </right>
      </border>
    </ndxf>
  </rcc>
  <rfmt sheetId="2" sqref="AB36:AB39" start="0" length="2147483647">
    <dxf>
      <font>
        <color rgb="FFFF0000"/>
      </font>
    </dxf>
  </rfmt>
  <rfmt sheetId="2" sqref="AB36:AB39">
    <dxf>
      <fill>
        <patternFill>
          <bgColor theme="0"/>
        </patternFill>
      </fill>
    </dxf>
  </rfmt>
  <rfmt sheetId="2" sqref="AB36:AB39" start="0" length="2147483647">
    <dxf>
      <font>
        <color auto="1"/>
      </font>
    </dxf>
  </rfmt>
  <rfmt sheetId="2" sqref="T35:T39" start="0" length="0">
    <dxf>
      <border>
        <left style="thin">
          <color indexed="64"/>
        </left>
      </border>
    </dxf>
  </rfmt>
  <rfmt sheetId="2" sqref="AB35:AB39" start="0" length="0">
    <dxf>
      <border>
        <right style="thin">
          <color indexed="64"/>
        </right>
      </border>
    </dxf>
  </rfmt>
  <rfmt sheetId="2" sqref="T15:T67" start="0" length="0">
    <dxf>
      <border>
        <left style="medium">
          <color indexed="64"/>
        </left>
      </border>
    </dxf>
  </rfmt>
  <rfmt sheetId="2" sqref="T15:AB15" start="0" length="0">
    <dxf>
      <border>
        <top style="medium">
          <color indexed="64"/>
        </top>
      </border>
    </dxf>
  </rfmt>
  <rfmt sheetId="2" sqref="AB15:AB67" start="0" length="0">
    <dxf>
      <border>
        <right style="medium">
          <color indexed="64"/>
        </right>
      </border>
    </dxf>
  </rfmt>
  <rfmt sheetId="2" sqref="B13:B67" start="0" length="0">
    <dxf>
      <border>
        <left style="medium">
          <color indexed="64"/>
        </left>
      </border>
    </dxf>
  </rfmt>
  <rfmt sheetId="2" sqref="B13:AC13" start="0" length="0">
    <dxf>
      <border>
        <top style="medium">
          <color indexed="64"/>
        </top>
      </border>
    </dxf>
  </rfmt>
  <rfmt sheetId="2" sqref="AC13:AC67" start="0" length="0">
    <dxf>
      <border>
        <right style="medium">
          <color indexed="64"/>
        </right>
      </border>
    </dxf>
  </rfmt>
  <rfmt sheetId="2" sqref="B67:AC67" start="0" length="0">
    <dxf>
      <border>
        <bottom style="medium">
          <color indexed="64"/>
        </bottom>
      </border>
    </dxf>
  </rfmt>
  <rcv guid="{98BAE8F5-09FF-4A95-AF6E-4814C3488A0F}" action="delete"/>
  <rdn rId="0" localSheetId="1" customView="1" name="Z_98BAE8F5_09FF_4A95_AF6E_4814C3488A0F_.wvu.PrintArea" hidden="1" oldHidden="1">
    <formula>'Форма 9'!$A$1:$K$74</formula>
    <oldFormula>'Форма 9'!$A$1:$K$74</oldFormula>
  </rdn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FilterData" hidden="1" oldHidden="1">
    <formula>'Форма 9'!$A$17:$K$74</formula>
    <oldFormula>'Форма 9'!$A$17:$K$74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(2)'!$A$17:$AC$74</formula>
    <oldFormula>'Форма 9 (2)'!$A$17:$AC$74</oldFormula>
  </rdn>
  <rcv guid="{98BAE8F5-09FF-4A95-AF6E-4814C3488A0F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" sId="1" numFmtId="4">
    <oc r="D40">
      <v>174434.4</v>
    </oc>
    <nc r="D40">
      <f>'Форма 9 (2)'!D40</f>
    </nc>
  </rcc>
  <rcc rId="334" sId="1" numFmtId="4">
    <oc r="G40">
      <v>189541</v>
    </oc>
    <nc r="G40">
      <f>'Форма 9 (2)'!M40</f>
    </nc>
  </rcc>
  <rcc rId="335" sId="1">
    <oc r="D39">
      <v>501064.9</v>
    </oc>
    <nc r="D39">
      <f>D40+D41</f>
    </nc>
  </rcc>
  <rcc rId="336" sId="2">
    <nc r="D41">
      <f>B41</f>
    </nc>
  </rcc>
  <rcc rId="337" sId="2">
    <oc r="D39">
      <f>D40</f>
    </oc>
    <nc r="D39">
      <f>D40+D41</f>
    </nc>
  </rcc>
  <rcc rId="338" sId="2">
    <nc r="J41">
      <f>H41</f>
    </nc>
  </rcc>
  <rcc rId="339" sId="2">
    <oc r="J39">
      <f>J40</f>
    </oc>
    <nc r="J39">
      <f>J40+J41</f>
    </nc>
  </rcc>
  <rcv guid="{8E89D747-E207-4A30-A995-5DD9897B5CEA}" action="delete"/>
  <rdn rId="0" localSheetId="1" customView="1" name="Z_8E89D747_E207_4A30_A995_5DD9897B5CEA_.wvu.PrintArea" hidden="1" oldHidden="1">
    <formula>'Форма 9'!$A$1:$K$74</formula>
    <oldFormula>'Форма 9'!$A$1:$K$74</oldFormula>
  </rdn>
  <rdn rId="0" localSheetId="1" customView="1" name="Z_8E89D747_E207_4A30_A995_5DD9897B5CEA_.wvu.PrintTitles" hidden="1" oldHidden="1">
    <formula>'Форма 9'!$17:$17</formula>
    <oldFormula>'Форма 9'!$17:$17</oldFormula>
  </rdn>
  <rdn rId="0" localSheetId="1" customView="1" name="Z_8E89D747_E207_4A30_A995_5DD9897B5CEA_.wvu.FilterData" hidden="1" oldHidden="1">
    <formula>'Форма 9'!$A$17:$K$74</formula>
    <oldFormula>'Форма 9'!$A$17:$K$74</oldFormula>
  </rdn>
  <rdn rId="0" localSheetId="2" customView="1" name="Z_8E89D747_E207_4A30_A995_5DD9897B5CEA_.wvu.PrintArea" hidden="1" oldHidden="1">
    <formula>'Форма 9 (2)'!$A$1:$AC$74</formula>
    <oldFormula>'Форма 9 (2)'!$A$1:$AC$74</oldFormula>
  </rdn>
  <rdn rId="0" localSheetId="2" customView="1" name="Z_8E89D747_E207_4A30_A995_5DD9897B5CEA_.wvu.PrintTitles" hidden="1" oldHidden="1">
    <formula>'Форма 9 (2)'!$17:$17</formula>
    <oldFormula>'Форма 9 (2)'!$17:$17</oldFormula>
  </rdn>
  <rdn rId="0" localSheetId="2" customView="1" name="Z_8E89D747_E207_4A30_A995_5DD9897B5CEA_.wvu.FilterData" hidden="1" oldHidden="1">
    <formula>'Форма 9 (2)'!$A$17:$AC$74</formula>
    <oldFormula>'Форма 9 (2)'!$A$17:$AC$74</oldFormula>
  </rdn>
  <rcv guid="{8E89D747-E207-4A30-A995-5DD9897B5CE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 numFmtId="4">
    <nc r="U22">
      <v>-62112</v>
    </nc>
  </rcc>
  <rcc rId="2" sId="2" numFmtId="4">
    <nc r="X22">
      <v>-62112</v>
    </nc>
  </rcc>
  <rfmt sheetId="2" sqref="U22 X22">
    <dxf>
      <fill>
        <patternFill patternType="solid">
          <bgColor rgb="FFFFFF00"/>
        </patternFill>
      </fill>
    </dxf>
  </rfmt>
  <rdn rId="0" localSheetId="1" customView="1" name="Z_09ADADDA_5AA2_4397_972F_EDB366840800_.wvu.PrintArea" hidden="1" oldHidden="1">
    <formula>'Форма 9'!$A$1:$K$74</formula>
  </rdn>
  <rdn rId="0" localSheetId="1" customView="1" name="Z_09ADADDA_5AA2_4397_972F_EDB366840800_.wvu.PrintTitles" hidden="1" oldHidden="1">
    <formula>'Форма 9'!$17:$17</formula>
  </rdn>
  <rdn rId="0" localSheetId="1" customView="1" name="Z_09ADADDA_5AA2_4397_972F_EDB366840800_.wvu.FilterData" hidden="1" oldHidden="1">
    <formula>'Форма 9'!$A$17:$K$74</formula>
  </rdn>
  <rdn rId="0" localSheetId="2" customView="1" name="Z_09ADADDA_5AA2_4397_972F_EDB366840800_.wvu.PrintArea" hidden="1" oldHidden="1">
    <formula>'Форма 9 (2)'!$A$1:$AC$74</formula>
  </rdn>
  <rdn rId="0" localSheetId="2" customView="1" name="Z_09ADADDA_5AA2_4397_972F_EDB366840800_.wvu.PrintTitles" hidden="1" oldHidden="1">
    <formula>'Форма 9 (2)'!$17:$17</formula>
  </rdn>
  <rdn rId="0" localSheetId="2" customView="1" name="Z_09ADADDA_5AA2_4397_972F_EDB366840800_.wvu.FilterData" hidden="1" oldHidden="1">
    <formula>'Форма 9 (2)'!$A$17:$AC$74</formula>
  </rdn>
  <rcv guid="{09ADADDA-5AA2-4397-972F-EDB366840800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" start="0" length="0">
    <dxf>
      <fill>
        <patternFill patternType="solid">
          <bgColor rgb="FFFFFF00"/>
        </patternFill>
      </fill>
    </dxf>
  </rfmt>
  <rcc rId="346" sId="1" numFmtId="4">
    <oc r="B35">
      <v>0</v>
    </oc>
    <nc r="B35">
      <v>194639.4</v>
    </nc>
  </rcc>
  <rfmt sheetId="1" sqref="B36">
    <dxf>
      <fill>
        <patternFill patternType="solid">
          <bgColor theme="0"/>
        </patternFill>
      </fill>
    </dxf>
  </rfmt>
  <rfmt sheetId="1" sqref="B35">
    <dxf>
      <fill>
        <patternFill>
          <bgColor theme="0"/>
        </patternFill>
      </fill>
    </dxf>
  </rfmt>
  <rcc rId="347" sId="1" numFmtId="4">
    <oc r="B34">
      <v>920197.7</v>
    </oc>
    <nc r="B34">
      <f>SUM(B35:B38)</f>
    </nc>
  </rcc>
  <rcc rId="348" sId="1" numFmtId="4">
    <oc r="C35">
      <v>0</v>
    </oc>
    <nc r="C35">
      <v>63225</v>
    </nc>
  </rcc>
  <rcc rId="349" sId="1" numFmtId="4">
    <oc r="C34">
      <v>490000</v>
    </oc>
    <nc r="C34">
      <f>SUM(C35:C38)</f>
    </nc>
  </rcc>
  <rcc rId="350" sId="1" numFmtId="4">
    <oc r="D35">
      <v>0</v>
    </oc>
    <nc r="D35">
      <v>131414.39999999999</v>
    </nc>
  </rcc>
  <rcc rId="351" sId="1" numFmtId="4">
    <oc r="D34">
      <v>430197.7</v>
    </oc>
    <nc r="D34">
      <f>SUM(D35:D38)</f>
    </nc>
  </rcc>
  <rfmt sheetId="1" sqref="C34:D35">
    <dxf>
      <fill>
        <patternFill patternType="solid">
          <bgColor rgb="FFFFFF00"/>
        </patternFill>
      </fill>
    </dxf>
  </rfmt>
  <rcv guid="{98BAE8F5-09FF-4A95-AF6E-4814C3488A0F}" action="delete"/>
  <rdn rId="0" localSheetId="1" customView="1" name="Z_98BAE8F5_09FF_4A95_AF6E_4814C3488A0F_.wvu.PrintArea" hidden="1" oldHidden="1">
    <formula>'Форма 9'!$A$1:$K$74</formula>
    <oldFormula>'Форма 9'!$A$1:$K$74</oldFormula>
  </rdn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FilterData" hidden="1" oldHidden="1">
    <formula>'Форма 9'!$A$17:$K$74</formula>
    <oldFormula>'Форма 9'!$A$17:$K$74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(2)'!$A$17:$AC$74</formula>
    <oldFormula>'Форма 9 (2)'!$A$17:$AC$74</oldFormula>
  </rdn>
  <rcv guid="{98BAE8F5-09FF-4A95-AF6E-4814C3488A0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6" start="0" length="2147483647">
    <dxf>
      <font>
        <b val="0"/>
      </font>
    </dxf>
  </rfmt>
  <rfmt sheetId="1" sqref="A45:A46">
    <dxf>
      <alignment horizontal="left" readingOrder="0"/>
    </dxf>
  </rfmt>
  <rcc rId="358" sId="1" numFmtId="4">
    <oc r="D65">
      <v>83806.5</v>
    </oc>
    <nc r="D65">
      <v>0</v>
    </nc>
  </rcc>
  <rcc rId="359" sId="1" numFmtId="4">
    <oc r="B65">
      <v>83806.5</v>
    </oc>
    <nc r="B65">
      <v>0</v>
    </nc>
  </rcc>
  <rfmt sheetId="1" sqref="B65">
    <dxf>
      <fill>
        <patternFill patternType="solid">
          <bgColor rgb="FFFFFF00"/>
        </patternFill>
      </fill>
    </dxf>
  </rfmt>
  <rfmt sheetId="1" sqref="D65">
    <dxf>
      <fill>
        <patternFill patternType="solid">
          <bgColor rgb="FFFFFF0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" sId="1" odxf="1" dxf="1">
    <nc r="K39" t="inlineStr">
      <is>
        <t xml:space="preserve">Комитет по строительству Ленинградской области </t>
      </is>
    </nc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 xfDxf="1" s="1" dxf="1" numFmtId="4">
    <oc r="J65">
      <v>0</v>
    </oc>
    <nc r="J65">
      <v>28672.400000000001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1" numFmtId="4">
    <oc r="H65">
      <v>0</v>
    </oc>
    <nc r="H65">
      <f>SUM(I65:J65)</f>
    </nc>
  </rcc>
  <rfmt sheetId="1" sqref="H65">
    <dxf>
      <fill>
        <patternFill patternType="solid">
          <bgColor rgb="FFFFFF00"/>
        </patternFill>
      </fill>
    </dxf>
  </rfmt>
  <rfmt sheetId="1" sqref="J65">
    <dxf>
      <fill>
        <patternFill patternType="solid">
          <bgColor rgb="FFFFFF00"/>
        </patternFill>
      </fill>
    </dxf>
  </rfmt>
  <rcc rId="363" sId="1" numFmtId="4">
    <oc r="G65">
      <v>452902.5</v>
    </oc>
    <nc r="G65">
      <v>0</v>
    </nc>
  </rcc>
  <rcc rId="364" sId="1" numFmtId="4">
    <oc r="E65">
      <v>452902.5</v>
    </oc>
    <nc r="E65">
      <v>0</v>
    </nc>
  </rcc>
  <rfmt sheetId="1" sqref="E65">
    <dxf>
      <fill>
        <patternFill patternType="solid">
          <bgColor rgb="FFFFFF00"/>
        </patternFill>
      </fill>
    </dxf>
  </rfmt>
  <rfmt sheetId="1" sqref="G65">
    <dxf>
      <fill>
        <patternFill patternType="solid">
          <bgColor rgb="FFFFFF00"/>
        </patternFill>
      </fill>
    </dxf>
  </rfmt>
  <rcc rId="365" sId="1">
    <oc r="C61">
      <f>C62+C63+C64+C65+C66+C67</f>
    </oc>
    <nc r="C61">
      <f>C62+C63+C64+C65+C66+C67</f>
    </nc>
  </rcc>
  <rcc rId="366" sId="1">
    <oc r="D61">
      <f>D62+D63+D64+D65+D66+D67</f>
    </oc>
    <nc r="D61">
      <f>D62+D63+D64+D65+D66+D67</f>
    </nc>
  </rcc>
  <rcc rId="367" sId="1">
    <oc r="E61">
      <f>E62+E63+E64+E65+E66+E67</f>
    </oc>
    <nc r="E61">
      <f>E62+E63+E64+E65+E66+E67</f>
    </nc>
  </rcc>
  <rcc rId="368" sId="1">
    <oc r="F61">
      <f>F62+F63+F64+F65+F66+F67</f>
    </oc>
    <nc r="F61">
      <f>F62+F63+F64+F65+F66+F67</f>
    </nc>
  </rcc>
  <rcc rId="369" sId="1">
    <oc r="G61">
      <f>G62+G63+G64+G65+G66+G67</f>
    </oc>
    <nc r="G61">
      <f>G62+G63+G64+G65+G66+G67</f>
    </nc>
  </rcc>
  <rcc rId="370" sId="1">
    <oc r="H61">
      <f>H62+H63+H64+H65+H66+H67</f>
    </oc>
    <nc r="H61">
      <f>H62+H63+H64+H65+H66+H67</f>
    </nc>
  </rcc>
  <rcc rId="371" sId="1">
    <oc r="I61">
      <f>I62+I63+I64+I65+I66+I67</f>
    </oc>
    <nc r="I61">
      <f>I62+I63+I64+I65+I66+I67</f>
    </nc>
  </rcc>
  <rcc rId="372" sId="1">
    <oc r="J61">
      <f>J62+J63+J64+J65+J66+J67</f>
    </oc>
    <nc r="J61">
      <f>J62+J63+J64+J65+J66+J67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61">
    <dxf>
      <fill>
        <patternFill patternType="solid">
          <bgColor rgb="FFFFFF00"/>
        </patternFill>
      </fill>
    </dxf>
  </rfmt>
  <rfmt sheetId="2" sqref="M61">
    <dxf>
      <fill>
        <patternFill patternType="solid">
          <bgColor rgb="FFFFFF00"/>
        </patternFill>
      </fill>
    </dxf>
  </rfmt>
  <rfmt sheetId="2" sqref="V61">
    <dxf>
      <fill>
        <patternFill patternType="solid">
          <bgColor rgb="FFFFFF0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1" xfDxf="1" dxf="1">
    <nc r="A75" t="inlineStr">
      <is>
        <t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</t>
      </is>
    </nc>
  </rcc>
  <rfmt sheetId="1" sqref="A75">
    <dxf>
      <alignment wrapText="1" readingOrder="0"/>
    </dxf>
  </rfmt>
  <rfmt sheetId="1" sqref="A75" start="0" length="0">
    <dxf>
      <border>
        <left style="thin">
          <color indexed="64"/>
        </left>
      </border>
    </dxf>
  </rfmt>
  <rfmt sheetId="1" sqref="K75" start="0" length="0">
    <dxf>
      <border>
        <right style="thin">
          <color indexed="64"/>
        </right>
      </border>
    </dxf>
  </rfmt>
  <rfmt sheetId="1" sqref="A75:K75" start="0" length="0">
    <dxf>
      <border>
        <bottom style="thin">
          <color indexed="64"/>
        </bottom>
      </border>
    </dxf>
  </rfmt>
  <rfmt sheetId="1" sqref="A75:K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6CED7BAE-6825-4F9E-9F47-C5A312CE466A}" action="delete"/>
  <rdn rId="0" localSheetId="1" customView="1" name="Z_6CED7BAE_6825_4F9E_9F47_C5A312CE466A_.wvu.PrintArea" hidden="1" oldHidden="1">
    <formula>'Форма 9'!$A$1:$K$75</formula>
    <oldFormula>'Форма 9'!$A$1:$K$74</oldFormula>
  </rdn>
  <rdn rId="0" localSheetId="1" customView="1" name="Z_6CED7BAE_6825_4F9E_9F47_C5A312CE466A_.wvu.PrintTitles" hidden="1" oldHidden="1">
    <formula>'Форма 9'!$17:$17</formula>
    <oldFormula>'Форма 9'!$17:$17</oldFormula>
  </rdn>
  <rdn rId="0" localSheetId="1" customView="1" name="Z_6CED7BAE_6825_4F9E_9F47_C5A312CE466A_.wvu.FilterData" hidden="1" oldHidden="1">
    <formula>'Форма 9'!$A$17:$K$74</formula>
    <oldFormula>'Форма 9'!$A$17:$K$74</oldFormula>
  </rdn>
  <rdn rId="0" localSheetId="2" customView="1" name="Z_6CED7BAE_6825_4F9E_9F47_C5A312CE466A_.wvu.PrintArea" hidden="1" oldHidden="1">
    <formula>'Форма 9 (2)'!$A$1:$AC$74</formula>
    <oldFormula>'Форма 9 (2)'!$A$1:$AC$74</oldFormula>
  </rdn>
  <rdn rId="0" localSheetId="2" customView="1" name="Z_6CED7BAE_6825_4F9E_9F47_C5A312CE466A_.wvu.PrintTitles" hidden="1" oldHidden="1">
    <formula>'Форма 9 (2)'!$17:$17</formula>
    <oldFormula>'Форма 9 (2)'!$17:$17</oldFormula>
  </rdn>
  <rdn rId="0" localSheetId="2" customView="1" name="Z_6CED7BAE_6825_4F9E_9F47_C5A312CE466A_.wvu.FilterData" hidden="1" oldHidden="1">
    <formula>'Форма 9 (2)'!$A$17:$AC$74</formula>
    <oldFormula>'Форма 9 (2)'!$A$17:$AC$74</oldFormula>
  </rdn>
  <rcv guid="{6CED7BAE-6825-4F9E-9F47-C5A312CE466A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2" xfDxf="1" dxf="1">
    <nc r="A75" t="inlineStr">
      <is>
        <t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</t>
      </is>
    </nc>
  </rcc>
  <rfmt sheetId="2" sqref="A75">
    <dxf>
      <alignment wrapText="1" readingOrder="0"/>
    </dxf>
  </rfmt>
  <rfmt sheetId="2" sqref="A75" start="0" length="0">
    <dxf>
      <border>
        <left style="thin">
          <color indexed="64"/>
        </left>
      </border>
    </dxf>
  </rfmt>
  <rfmt sheetId="2" sqref="A75:AC75" start="0" length="0">
    <dxf>
      <border>
        <top style="thin">
          <color indexed="64"/>
        </top>
      </border>
    </dxf>
  </rfmt>
  <rfmt sheetId="2" sqref="AC75" start="0" length="0">
    <dxf>
      <border>
        <right style="thin">
          <color indexed="64"/>
        </right>
      </border>
    </dxf>
  </rfmt>
  <rfmt sheetId="2" sqref="A75:AC75" start="0" length="0">
    <dxf>
      <border>
        <bottom style="thin">
          <color indexed="64"/>
        </bottom>
      </border>
    </dxf>
  </rfmt>
  <rfmt sheetId="2" sqref="A75:AC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="1" sqref="B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C75" start="0" length="0">
    <dxf>
      <font>
        <sz val="12"/>
        <color auto="1"/>
        <name val="Times New Roman"/>
        <scheme val="none"/>
      </font>
      <numFmt numFmtId="165" formatCode="#,##0.0_ ;\-#,##0.0\ "/>
      <fill>
        <patternFill patternType="solid">
          <bgColor rgb="FFFFFF00"/>
        </patternFill>
      </fill>
      <alignment horizontal="center" vertical="top" readingOrder="0"/>
      <border outline="0">
        <bottom/>
      </border>
    </dxf>
  </rfmt>
  <rcc rId="381" sId="2" odxf="1" s="1" dxf="1">
    <nc r="D75">
      <f>SUM(B75:C75)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ndxf>
  </rcc>
  <rfmt sheetId="2" s="1" sqref="E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F75" start="0" length="0">
    <dxf>
      <font>
        <sz val="12"/>
        <color auto="1"/>
        <name val="Times New Roman"/>
        <scheme val="none"/>
      </font>
      <numFmt numFmtId="165" formatCode="#,##0.0_ ;\-#,##0.0\ "/>
      <fill>
        <patternFill patternType="solid">
          <bgColor rgb="FFFFFF00"/>
        </patternFill>
      </fill>
      <alignment horizontal="center" vertical="top" readingOrder="0"/>
      <border outline="0">
        <bottom/>
      </border>
    </dxf>
  </rfmt>
  <rcc rId="382" sId="2" odxf="1" s="1" dxf="1">
    <nc r="G75">
      <f>SUM(E75:F75)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ndxf>
  </rcc>
  <rcc rId="383" sId="2" odxf="1" s="1" dxf="1" numFmtId="4">
    <nc r="H75">
      <v>0</v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ndxf>
  </rcc>
  <rfmt sheetId="2" s="1" sqref="I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J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K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L75" start="0" length="0">
    <dxf>
      <font>
        <sz val="12"/>
        <color auto="1"/>
        <name val="Times New Roman"/>
        <scheme val="none"/>
      </font>
      <numFmt numFmtId="165" formatCode="#,##0.0_ ;\-#,##0.0\ "/>
      <fill>
        <patternFill patternType="solid">
          <bgColor rgb="FFFFFF00"/>
        </patternFill>
      </fill>
      <alignment horizontal="center" vertical="top" readingOrder="0"/>
      <border outline="0">
        <bottom/>
      </border>
    </dxf>
  </rfmt>
  <rcc rId="384" sId="2" odxf="1" s="1" dxf="1">
    <nc r="M75">
      <f>K75+L75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  <border outline="0">
        <bottom/>
      </border>
    </ndxf>
  </rcc>
  <rfmt sheetId="2" s="1" sqref="N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O75" start="0" length="0">
    <dxf>
      <font>
        <sz val="12"/>
        <color auto="1"/>
        <name val="Times New Roman"/>
        <scheme val="none"/>
      </font>
      <numFmt numFmtId="165" formatCode="#,##0.0_ ;\-#,##0.0\ "/>
      <fill>
        <patternFill patternType="solid">
          <bgColor rgb="FFFFFF00"/>
        </patternFill>
      </fill>
      <alignment horizontal="center" vertical="top" readingOrder="0"/>
      <border outline="0">
        <bottom/>
      </border>
    </dxf>
  </rfmt>
  <rcc rId="385" sId="2" odxf="1" s="1" dxf="1">
    <nc r="P75">
      <f>N75+O75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  <border outline="0">
        <bottom/>
      </border>
    </ndxf>
  </rcc>
  <rcc rId="386" sId="2" odxf="1" s="1" dxf="1" numFmtId="4">
    <nc r="Q75">
      <v>0</v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ndxf>
  </rcc>
  <rfmt sheetId="2" s="1" sqref="R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S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T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U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cc rId="387" sId="2" odxf="1" s="1" dxf="1">
    <nc r="V75">
      <f>T75+U75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  <border outline="0">
        <bottom/>
      </border>
    </ndxf>
  </rcc>
  <rfmt sheetId="2" s="1" sqref="W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fmt sheetId="2" s="1" sqref="X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cc rId="388" sId="2" odxf="1" s="1" dxf="1">
    <nc r="Y75">
      <f>W75+X75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  <border outline="0">
        <bottom/>
      </border>
    </ndxf>
  </rcc>
  <rcc rId="389" sId="2" odxf="1" s="1" dxf="1" numFmtId="4">
    <nc r="Z75">
      <v>0</v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ndxf>
  </rcc>
  <rfmt sheetId="2" s="1" sqref="AA75" start="0" length="0">
    <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  <border outline="0">
        <bottom/>
      </border>
    </dxf>
  </rfmt>
  <rcc rId="390" sId="2" odxf="1" s="1" dxf="1">
    <nc r="AB75">
      <f>Z75+AA75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  <border outline="0">
        <bottom/>
      </border>
    </ndxf>
  </rcc>
  <rcc rId="391" sId="2" odxf="1" dxf="1">
    <nc r="AC75" t="inlineStr">
      <is>
        <t xml:space="preserve">Комитет по строительству Ленинградской области </t>
      </is>
    </nc>
    <odxf>
      <font>
        <sz val="11"/>
        <color theme="1"/>
        <name val="Calibri"/>
        <scheme val="minor"/>
      </font>
      <alignment horizontal="general" readingOrder="0"/>
      <border outline="0">
        <bottom style="thin">
          <color indexed="64"/>
        </bottom>
      </border>
    </odxf>
    <ndxf>
      <font>
        <sz val="12"/>
        <color auto="1"/>
        <name val="Times New Roman"/>
        <scheme val="none"/>
      </font>
      <alignment horizontal="left" readingOrder="0"/>
      <border outline="0">
        <bottom/>
      </border>
    </ndxf>
  </rcc>
  <rcc rId="392" sId="2" numFmtId="4">
    <oc r="B73">
      <v>184816</v>
    </oc>
    <nc r="B73">
      <f>B74+B75</f>
    </nc>
  </rcc>
  <rcc rId="393" sId="2" odxf="1" dxf="1" numFmtId="4">
    <oc r="C73">
      <v>-63225</v>
    </oc>
    <nc r="C73">
      <f>C74+C75</f>
    </nc>
    <o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394" sId="2" odxf="1" dxf="1">
    <oc r="D73">
      <f>SUM(B73:C73)</f>
    </oc>
    <nc r="D73">
      <f>D74+D75</f>
    </nc>
    <odxf>
      <alignment wrapText="0" readingOrder="0"/>
    </odxf>
    <ndxf>
      <alignment wrapText="1" readingOrder="0"/>
    </ndxf>
  </rcc>
  <rcc rId="395" sId="2" numFmtId="4">
    <oc r="E73">
      <v>184816</v>
    </oc>
    <nc r="E73">
      <f>E74+E75</f>
    </nc>
  </rcc>
  <rcc rId="396" sId="2" odxf="1" dxf="1" numFmtId="4">
    <oc r="F73">
      <v>-63225</v>
    </oc>
    <nc r="F73">
      <f>F74+F75</f>
    </nc>
    <o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397" sId="2" odxf="1" dxf="1">
    <oc r="G73">
      <f>SUM(E73:F73)</f>
    </oc>
    <nc r="G73">
      <f>G74+G75</f>
    </nc>
    <odxf>
      <font>
        <b val="0"/>
        <sz val="12"/>
        <color auto="1"/>
        <name val="Times New Roman"/>
        <scheme val="none"/>
      </font>
      <alignment wrapText="0" readingOrder="0"/>
    </odxf>
    <ndxf>
      <font>
        <b/>
        <sz val="12"/>
        <color auto="1"/>
        <name val="Times New Roman"/>
        <scheme val="none"/>
      </font>
      <alignment wrapText="1" readingOrder="0"/>
    </ndxf>
  </rcc>
  <rcc rId="398" sId="2" numFmtId="4">
    <oc r="H73">
      <v>0</v>
    </oc>
    <nc r="H73">
      <f>H74+H75</f>
    </nc>
  </rcc>
  <rcc rId="399" sId="2">
    <nc r="I73">
      <f>I74+I75</f>
    </nc>
  </rcc>
  <rcc rId="400" sId="2">
    <nc r="J73">
      <f>J74+J75</f>
    </nc>
  </rcc>
  <rcc rId="401" sId="2" numFmtId="4">
    <oc r="K73">
      <v>175166.2</v>
    </oc>
    <nc r="K73">
      <f>K74+K75</f>
    </nc>
  </rcc>
  <rcc rId="402" sId="2" odxf="1" dxf="1" numFmtId="4">
    <oc r="L73">
      <v>-18932.400000000001</v>
    </oc>
    <nc r="L73">
      <f>L74+L75</f>
    </nc>
    <o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403" sId="2" odxf="1" dxf="1">
    <oc r="M73">
      <f>K73+L73</f>
    </oc>
    <nc r="M73">
      <f>M74+M75</f>
    </nc>
    <odxf>
      <font>
        <b val="0"/>
        <sz val="12"/>
        <color auto="1"/>
        <name val="Times New Roman"/>
        <scheme val="none"/>
      </font>
      <numFmt numFmtId="164" formatCode="#,##0.0"/>
      <alignment wrapText="0" readingOrder="0"/>
    </odxf>
    <ndxf>
      <font>
        <b/>
        <sz val="12"/>
        <color auto="1"/>
        <name val="Times New Roman"/>
        <scheme val="none"/>
      </font>
      <numFmt numFmtId="165" formatCode="#,##0.0_ ;\-#,##0.0\ "/>
      <alignment wrapText="1" readingOrder="0"/>
    </ndxf>
  </rcc>
  <rcc rId="404" sId="2" numFmtId="4">
    <oc r="N73">
      <v>175166.2</v>
    </oc>
    <nc r="N73">
      <f>N74+N75</f>
    </nc>
  </rcc>
  <rcc rId="405" sId="2" odxf="1" dxf="1" numFmtId="4">
    <oc r="O73">
      <v>-18932.400000000001</v>
    </oc>
    <nc r="O73">
      <f>O74+O75</f>
    </nc>
    <odxf>
      <font>
        <b val="0"/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406" sId="2" odxf="1" dxf="1">
    <oc r="P73">
      <f>N73+O73</f>
    </oc>
    <nc r="P73">
      <f>P74+P75</f>
    </nc>
    <odxf>
      <font>
        <b val="0"/>
        <sz val="12"/>
        <color auto="1"/>
        <name val="Times New Roman"/>
        <scheme val="none"/>
      </font>
      <numFmt numFmtId="164" formatCode="#,##0.0"/>
      <alignment wrapText="0" readingOrder="0"/>
    </odxf>
    <ndxf>
      <font>
        <b/>
        <sz val="12"/>
        <color auto="1"/>
        <name val="Times New Roman"/>
        <scheme val="none"/>
      </font>
      <numFmt numFmtId="165" formatCode="#,##0.0_ ;\-#,##0.0\ "/>
      <alignment wrapText="1" readingOrder="0"/>
    </ndxf>
  </rcc>
  <rcc rId="407" sId="2" numFmtId="4">
    <oc r="Q73">
      <v>0</v>
    </oc>
    <nc r="Q73">
      <f>Q74+Q75</f>
    </nc>
  </rcc>
  <rcc rId="408" sId="2">
    <nc r="R73">
      <f>R74+R75</f>
    </nc>
  </rcc>
  <rcc rId="409" sId="2">
    <nc r="S73">
      <f>S74+S75</f>
    </nc>
  </rcc>
  <rcc rId="410" sId="2" numFmtId="4">
    <oc r="T73">
      <v>175166.1</v>
    </oc>
    <nc r="T73">
      <f>T74+T75</f>
    </nc>
  </rcc>
  <rcc rId="411" sId="2">
    <nc r="U73">
      <f>U74+U75</f>
    </nc>
  </rcc>
  <rcc rId="412" sId="2" odxf="1" dxf="1">
    <oc r="V73">
      <f>T73+U73</f>
    </oc>
    <nc r="V73">
      <f>V74+V75</f>
    </nc>
    <odxf>
      <font>
        <b val="0"/>
        <sz val="12"/>
        <color auto="1"/>
        <name val="Times New Roman"/>
        <scheme val="none"/>
      </font>
      <numFmt numFmtId="164" formatCode="#,##0.0"/>
      <alignment wrapText="0" readingOrder="0"/>
      <border outline="0">
        <bottom style="medium">
          <color indexed="64"/>
        </bottom>
      </border>
    </odxf>
    <ndxf>
      <font>
        <b/>
        <sz val="12"/>
        <color auto="1"/>
        <name val="Times New Roman"/>
        <scheme val="none"/>
      </font>
      <numFmt numFmtId="165" formatCode="#,##0.0_ ;\-#,##0.0\ "/>
      <alignment wrapText="1" readingOrder="0"/>
      <border outline="0">
        <bottom style="thin">
          <color indexed="64"/>
        </bottom>
      </border>
    </ndxf>
  </rcc>
  <rcc rId="413" sId="2" numFmtId="4">
    <oc r="W73">
      <v>175166.1</v>
    </oc>
    <nc r="W73">
      <f>W74+W75</f>
    </nc>
  </rcc>
  <rcc rId="414" sId="2">
    <nc r="X73">
      <f>X74+X75</f>
    </nc>
  </rcc>
  <rcc rId="415" sId="2" odxf="1" dxf="1">
    <oc r="Y73">
      <f>W73+X73</f>
    </oc>
    <nc r="Y73">
      <f>Y74+Y75</f>
    </nc>
    <odxf>
      <font>
        <b val="0"/>
        <sz val="12"/>
        <color auto="1"/>
        <name val="Times New Roman"/>
        <scheme val="none"/>
      </font>
      <numFmt numFmtId="164" formatCode="#,##0.0"/>
      <alignment wrapText="0" readingOrder="0"/>
      <border outline="0">
        <bottom style="medium">
          <color indexed="64"/>
        </bottom>
      </border>
    </odxf>
    <ndxf>
      <font>
        <b/>
        <sz val="12"/>
        <color auto="1"/>
        <name val="Times New Roman"/>
        <scheme val="none"/>
      </font>
      <numFmt numFmtId="165" formatCode="#,##0.0_ ;\-#,##0.0\ "/>
      <alignment wrapText="1" readingOrder="0"/>
      <border outline="0">
        <bottom style="thin">
          <color indexed="64"/>
        </bottom>
      </border>
    </ndxf>
  </rcc>
  <rcc rId="416" sId="2" numFmtId="4">
    <oc r="Z73">
      <v>0</v>
    </oc>
    <nc r="Z73">
      <f>Z74+Z75</f>
    </nc>
  </rcc>
  <rcc rId="417" sId="2" odxf="1" dxf="1">
    <nc r="AA73">
      <f>AA74+AA75</f>
    </nc>
    <odxf>
      <border outline="0">
        <left/>
      </border>
    </odxf>
    <ndxf>
      <border outline="0">
        <left style="thin">
          <color indexed="64"/>
        </left>
      </border>
    </ndxf>
  </rcc>
  <rcc rId="418" sId="2" odxf="1" dxf="1">
    <oc r="AB73">
      <f>Z73+AA73</f>
    </oc>
    <nc r="AB73">
      <f>AB74+AB75</f>
    </nc>
    <odxf>
      <font>
        <b val="0"/>
        <sz val="12"/>
        <color auto="1"/>
        <name val="Times New Roman"/>
        <scheme val="none"/>
      </font>
      <numFmt numFmtId="164" formatCode="#,##0.0"/>
      <alignment wrapText="0" readingOrder="0"/>
      <border outline="0">
        <bottom style="medium">
          <color indexed="64"/>
        </bottom>
      </border>
    </odxf>
    <ndxf>
      <font>
        <b/>
        <sz val="12"/>
        <color auto="1"/>
        <name val="Times New Roman"/>
        <scheme val="none"/>
      </font>
      <numFmt numFmtId="165" formatCode="#,##0.0_ ;\-#,##0.0\ "/>
      <alignment wrapText="1" readingOrder="0"/>
      <border outline="0">
        <bottom style="thin">
          <color indexed="64"/>
        </bottom>
      </border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B75" start="0" length="0">
    <dxf>
      <font>
        <sz val="12"/>
        <color auto="1"/>
        <name val="Times New Roman"/>
        <scheme val="none"/>
      </font>
      <numFmt numFmtId="164" formatCode="#,##0.0"/>
      <alignment horizontal="center" vertical="top" readingOrder="0"/>
    </dxf>
  </rfmt>
  <rcc rId="419" sId="1">
    <nc r="B75">
      <f>'Форма 9 (2)'!D75</f>
    </nc>
  </rcc>
  <rcc rId="420" sId="1" odxf="1" s="1" dxf="1">
    <nc r="C75">
      <f>'Форма 9 (2)'!G75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1" sId="1" odxf="1" s="1" dxf="1">
    <nc r="D75">
      <f>'Форма 9 (2)'!J75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2" sId="1" odxf="1" s="1" dxf="1">
    <nc r="E75">
      <f>'Форма 9 (2)'!M75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3" sId="1" odxf="1" s="1" dxf="1">
    <nc r="F75">
      <f>'Форма 9 (2)'!P75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4" sId="1" odxf="1" s="1" dxf="1">
    <nc r="G75">
      <f>'Форма 9 (2)'!S75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5" sId="1" odxf="1" s="1" dxf="1">
    <nc r="H75">
      <f>'Форма 9 (2)'!V75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6" sId="1" odxf="1" s="1" dxf="1">
    <nc r="I75">
      <f>'Форма 9 (2)'!Y75</f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4" formatCode="#,##0.0"/>
      <alignment horizontal="center" vertical="top" readingOrder="0"/>
    </ndxf>
  </rcc>
  <rcc rId="427" sId="1" odxf="1" s="1" dxf="1" numFmtId="4">
    <nc r="J75">
      <v>1</v>
    </nc>
    <o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165" formatCode="#,##0.0_ ;\-#,##0.0\ "/>
      <alignment horizontal="center" vertical="top" readingOrder="0"/>
    </ndxf>
  </rcc>
  <rcc rId="428" sId="1" odxf="1" dxf="1">
    <nc r="K75" t="inlineStr">
      <is>
        <t xml:space="preserve">Комитет по строительству Ленинградской области </t>
      </is>
    </nc>
    <odxf>
      <font>
        <sz val="11"/>
        <color theme="1"/>
        <name val="Calibri"/>
        <scheme val="minor"/>
      </font>
      <alignment horizontal="general" readingOrder="0"/>
    </odxf>
    <ndxf>
      <font>
        <sz val="12"/>
        <color auto="1"/>
        <name val="Times New Roman"/>
        <scheme val="none"/>
      </font>
      <alignment horizontal="left" readingOrder="0"/>
    </ndxf>
  </rcc>
  <rcc rId="429" sId="1">
    <oc r="B73">
      <f>'Форма 9 (2)'!D73</f>
    </oc>
    <nc r="B73">
      <f>B74+B75</f>
    </nc>
  </rcc>
  <rcc rId="430" sId="1">
    <oc r="C73">
      <f>'Форма 9 (2)'!G73</f>
    </oc>
    <nc r="C73">
      <f>C74+C75</f>
    </nc>
  </rcc>
  <rcc rId="431" sId="1" odxf="1" dxf="1" numFmtId="4">
    <oc r="D73">
      <v>0</v>
    </oc>
    <nc r="D73">
      <f>D74+D75</f>
    </nc>
    <odxf>
      <numFmt numFmtId="165" formatCode="#,##0.0_ ;\-#,##0.0\ "/>
      <alignment wrapText="1" readingOrder="0"/>
    </odxf>
    <ndxf>
      <numFmt numFmtId="164" formatCode="#,##0.0"/>
      <alignment wrapText="0" readingOrder="0"/>
    </ndxf>
  </rcc>
  <rcc rId="432" sId="1">
    <oc r="E73">
      <f>'Форма 9 (2)'!M73</f>
    </oc>
    <nc r="E73">
      <f>E74+E75</f>
    </nc>
  </rcc>
  <rcc rId="433" sId="1">
    <oc r="F73">
      <f>'Форма 9 (2)'!P73</f>
    </oc>
    <nc r="F73">
      <f>F74+F75</f>
    </nc>
  </rcc>
  <rcc rId="434" sId="1">
    <oc r="G73">
      <f>'Форма 9 (2)'!S73</f>
    </oc>
    <nc r="G73">
      <f>G74+G75</f>
    </nc>
  </rcc>
  <rcc rId="435" sId="1">
    <oc r="H73">
      <f>'Форма 9 (2)'!V73</f>
    </oc>
    <nc r="H73">
      <f>H74+H75</f>
    </nc>
  </rcc>
  <rcc rId="436" sId="1">
    <oc r="I73">
      <f>'Форма 9 (2)'!Y73</f>
    </oc>
    <nc r="I73">
      <f>I74+I75</f>
    </nc>
  </rcc>
  <rcc rId="437" sId="1" odxf="1" dxf="1" numFmtId="4">
    <oc r="J73">
      <v>0</v>
    </oc>
    <nc r="J73">
      <f>J74+J75</f>
    </nc>
    <odxf>
      <numFmt numFmtId="165" formatCode="#,##0.0_ ;\-#,##0.0\ "/>
      <alignment wrapText="1" readingOrder="0"/>
    </odxf>
    <ndxf>
      <numFmt numFmtId="164" formatCode="#,##0.0"/>
      <alignment wrapText="0" readingOrder="0"/>
    </ndxf>
  </rcc>
  <rcc rId="438" sId="2" numFmtId="4">
    <nc r="C75">
      <v>12267.4</v>
    </nc>
  </rcc>
  <rcc rId="439" sId="2" numFmtId="4">
    <oc r="C74">
      <v>-63225</v>
    </oc>
    <nc r="C74">
      <f>-12267.4-63225</f>
    </nc>
  </rcc>
  <rcc rId="440" sId="2" numFmtId="4">
    <oc r="F74">
      <v>-63225</v>
    </oc>
    <nc r="F74">
      <v>-75492.399999999994</v>
    </nc>
  </rcc>
  <rcc rId="441" sId="2" numFmtId="4">
    <nc r="F75">
      <v>12267.4</v>
    </nc>
  </rcc>
  <rfmt sheetId="1" sqref="A75" start="0" length="2147483647">
    <dxf>
      <font>
        <name val="Times New Roman"/>
        <scheme val="none"/>
      </font>
    </dxf>
  </rfmt>
  <rfmt sheetId="1" sqref="A75" start="0" length="2147483647">
    <dxf>
      <font>
        <sz val="12"/>
      </font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2" sId="1" eol="1" ref="A76:XFD76" action="insertRow"/>
  <rcc rId="443" sId="1">
    <nc r="A76" t="inlineStr">
      <is>
        <t xml:space="preserve">, 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" sId="1" numFmtId="4">
    <oc r="B39">
      <v>501064.9</v>
    </oc>
    <nc r="B39">
      <f>C39+D39</f>
    </nc>
  </rcc>
  <rcc rId="445" sId="1" odxf="1" dxf="1" numFmtId="4">
    <oc r="B40">
      <v>174434.4</v>
    </oc>
    <nc r="B40">
      <f>C40+D40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446" sId="1" odxf="1" dxf="1" numFmtId="4">
    <oc r="B41">
      <v>326630.5</v>
    </oc>
    <nc r="B41">
      <f>C41+D41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447" sId="1" numFmtId="4">
    <oc r="G39">
      <v>189541</v>
    </oc>
    <nc r="G39">
      <v>0</v>
    </nc>
  </rcc>
  <rcc rId="448" sId="1" numFmtId="4">
    <oc r="E39">
      <v>189541</v>
    </oc>
    <nc r="E39">
      <f>F39+G39</f>
    </nc>
  </rcc>
  <rcc rId="449" sId="1" odxf="1" dxf="1" numFmtId="4">
    <oc r="E40">
      <v>189541</v>
    </oc>
    <nc r="E40">
      <f>F40+G40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v guid="{8E89D747-E207-4A30-A995-5DD9897B5CEA}" action="delete"/>
  <rdn rId="0" localSheetId="1" customView="1" name="Z_8E89D747_E207_4A30_A995_5DD9897B5CEA_.wvu.PrintArea" hidden="1" oldHidden="1">
    <formula>'Форма 9'!$A$1:$K$74</formula>
    <oldFormula>'Форма 9'!$A$1:$K$74</oldFormula>
  </rdn>
  <rdn rId="0" localSheetId="1" customView="1" name="Z_8E89D747_E207_4A30_A995_5DD9897B5CEA_.wvu.PrintTitles" hidden="1" oldHidden="1">
    <formula>'Форма 9'!$17:$17</formula>
    <oldFormula>'Форма 9'!$17:$17</oldFormula>
  </rdn>
  <rdn rId="0" localSheetId="1" customView="1" name="Z_8E89D747_E207_4A30_A995_5DD9897B5CEA_.wvu.FilterData" hidden="1" oldHidden="1">
    <formula>'Форма 9'!$A$17:$K$75</formula>
    <oldFormula>'Форма 9'!$A$17:$K$74</oldFormula>
  </rdn>
  <rdn rId="0" localSheetId="2" customView="1" name="Z_8E89D747_E207_4A30_A995_5DD9897B5CEA_.wvu.PrintArea" hidden="1" oldHidden="1">
    <formula>'Форма 9 (2)'!$A$1:$AC$74</formula>
    <oldFormula>'Форма 9 (2)'!$A$1:$AC$74</oldFormula>
  </rdn>
  <rdn rId="0" localSheetId="2" customView="1" name="Z_8E89D747_E207_4A30_A995_5DD9897B5CEA_.wvu.PrintTitles" hidden="1" oldHidden="1">
    <formula>'Форма 9 (2)'!$17:$17</formula>
    <oldFormula>'Форма 9 (2)'!$17:$17</oldFormula>
  </rdn>
  <rdn rId="0" localSheetId="2" customView="1" name="Z_8E89D747_E207_4A30_A995_5DD9897B5CEA_.wvu.FilterData" hidden="1" oldHidden="1">
    <formula>'Форма 9 (2)'!$A$17:$AC$74</formula>
    <oldFormula>'Форма 9 (2)'!$A$17:$AC$74</oldFormula>
  </rdn>
  <rcv guid="{8E89D747-E207-4A30-A995-5DD9897B5CE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 numFmtId="4">
    <nc r="U23">
      <v>62112</v>
    </nc>
  </rcc>
  <rcc rId="10" sId="2" numFmtId="4">
    <nc r="X23">
      <v>62112</v>
    </nc>
  </rcc>
  <rfmt sheetId="2" sqref="U23">
    <dxf>
      <fill>
        <patternFill patternType="solid">
          <bgColor rgb="FFFFFF00"/>
        </patternFill>
      </fill>
    </dxf>
  </rfmt>
  <rfmt sheetId="2" sqref="X23">
    <dxf>
      <fill>
        <patternFill patternType="solid">
          <bgColor rgb="FFFFFF00"/>
        </patternFill>
      </fill>
    </dxf>
  </rfmt>
  <rcc rId="11" sId="1" numFmtId="4">
    <oc r="I23">
      <v>319373</v>
    </oc>
    <nc r="I23">
      <f>'Форма 9 (2)'!Y23</f>
    </nc>
  </rcc>
  <rcc rId="12" sId="1" numFmtId="4">
    <oc r="H23">
      <v>319373</v>
    </oc>
    <nc r="H23">
      <f>'Форма 9 (2)'!V23</f>
    </nc>
  </rcc>
  <rcc rId="13" sId="1" numFmtId="4">
    <oc r="I22">
      <v>62112</v>
    </oc>
    <nc r="I22">
      <f>'Форма 9 (2)'!Y22</f>
    </nc>
  </rcc>
  <rcc rId="14" sId="1">
    <oc r="H22">
      <v>62112</v>
    </oc>
    <nc r="H22">
      <f>'Форма 9 (2)'!V22</f>
    </nc>
  </rcc>
  <rfmt sheetId="1" sqref="H23:I23">
    <dxf>
      <fill>
        <patternFill patternType="solid">
          <bgColor rgb="FFFFFF00"/>
        </patternFill>
      </fill>
    </dxf>
  </rfmt>
  <rfmt sheetId="1" sqref="H22:I22">
    <dxf>
      <fill>
        <patternFill patternType="solid">
          <bgColor rgb="FFFFFF0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0" start="0" length="2147483647">
    <dxf>
      <font>
        <b/>
      </font>
    </dxf>
  </rfmt>
  <rfmt sheetId="1" sqref="H40" start="0" length="2147483647">
    <dxf>
      <font>
        <b val="0"/>
      </font>
    </dxf>
  </rfmt>
  <rfmt sheetId="1" sqref="B40:E40" start="0" length="2147483647">
    <dxf>
      <font>
        <b val="0"/>
      </font>
    </dxf>
  </rfmt>
  <rfmt sheetId="1" sqref="B40:E40" start="0" length="2147483647">
    <dxf>
      <font>
        <b/>
      </font>
    </dxf>
  </rfmt>
  <rfmt sheetId="1" sqref="B40:E40" start="0" length="2147483647">
    <dxf>
      <font>
        <b val="0"/>
      </font>
    </dxf>
  </rfmt>
  <rfmt sheetId="1" sqref="B41" start="0" length="2147483647">
    <dxf>
      <font>
        <b val="0"/>
      </font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" sId="1">
    <oc r="B19">
      <f>B20+B26+B34+B39+B42+B48+B53+B57+B61</f>
    </oc>
    <nc r="B19">
      <f>B20+B26+B34+B39+B42+B48+B53+B55+B57+B61</f>
    </nc>
  </rcc>
  <rcc rId="457" sId="1">
    <oc r="C19">
      <f>C20+C26+C34+C39+C42+C48+C53+C57+C61</f>
    </oc>
    <nc r="C19">
      <f>C20+C26+C34+C39+C42+C48+C53+C55+C57+C61</f>
    </nc>
  </rcc>
  <rcc rId="458" sId="1">
    <oc r="D19">
      <f>D20+D26+D34+D39+D42+D48+D53+D57+D61</f>
    </oc>
    <nc r="D19">
      <f>D20+D26+D34+D39+D42+D48+D53+D55+D57+D61</f>
    </nc>
  </rcc>
  <rcc rId="459" sId="1">
    <oc r="E19">
      <f>E20+E26+E34+E39+E42+E48+E53+E57+E61</f>
    </oc>
    <nc r="E19">
      <f>E20+E26+E34+E39+E42+E48+E53+E55+E57+E61</f>
    </nc>
  </rcc>
  <rcc rId="460" sId="1">
    <oc r="F19">
      <f>F20+F26+F34+F39+F42+F48+F53+F57+F61</f>
    </oc>
    <nc r="F19">
      <f>F20+F26+F34+F39+F42+F48+F53+F55+F57+F61</f>
    </nc>
  </rcc>
  <rcc rId="461" sId="1">
    <oc r="G19">
      <f>G20+G26+G34+G39+G42+G48+G53+G57+G61</f>
    </oc>
    <nc r="G19">
      <f>G20+G26+G34+G39+G42+G48+G53+G55+G57+G61</f>
    </nc>
  </rcc>
  <rcc rId="462" sId="1">
    <oc r="H19">
      <f>H20+H26+H34+H39+H42+H48+H53+H57+H61</f>
    </oc>
    <nc r="H19">
      <f>H20+H26+H34+H39+H42+H48+H53+H55+H57+H61</f>
    </nc>
  </rcc>
  <rcc rId="463" sId="1">
    <oc r="I19">
      <f>I20+I26+I34+I39+I42+I48+I53+I57+I61</f>
    </oc>
    <nc r="I19">
      <f>I20+I26+I34+I39+I42+I48+I53+I55+I57+I61</f>
    </nc>
  </rcc>
  <rcc rId="464" sId="1">
    <oc r="J19">
      <f>J20+J26+J34+J39+J42+J48+J53+J57+J61</f>
    </oc>
    <nc r="J19">
      <f>J20+J26+J34+J39+J42+J48+J53+J55+J57+J61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" sId="1" numFmtId="4">
    <oc r="E47">
      <v>3185230.1</v>
    </oc>
    <nc r="E47">
      <v>3185230</v>
    </nc>
  </rcc>
  <rcc rId="466" sId="1" numFmtId="4">
    <oc r="G47">
      <v>3185230.1</v>
    </oc>
    <nc r="G47">
      <v>3185230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" sId="2" numFmtId="4">
    <nc r="L58">
      <v>0.1</v>
    </nc>
  </rcc>
  <rcc rId="468" sId="2" odxf="1" dxf="1">
    <nc r="L1">
      <f>L62+L67</f>
    </nc>
    <odxf>
      <numFmt numFmtId="0" formatCode="General"/>
    </odxf>
    <ndxf>
      <numFmt numFmtId="164" formatCode="#,##0.0"/>
    </ndxf>
  </rcc>
  <rcc rId="469" sId="2" numFmtId="4">
    <oc r="O62">
      <v>79865.899999999994</v>
    </oc>
    <nc r="O62">
      <v>79865.8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" sId="2" numFmtId="4">
    <oc r="O62">
      <v>79865.8</v>
    </oc>
    <nc r="O62">
      <v>79865.899999999994</v>
    </nc>
  </rcc>
  <rcc rId="471" sId="2" numFmtId="4">
    <oc r="R67">
      <v>60201.3</v>
    </oc>
    <nc r="R67">
      <v>60201.4</v>
    </nc>
  </rcc>
  <rcc rId="472" sId="2">
    <oc r="L67">
      <f>-308750.3</f>
    </oc>
    <nc r="L67">
      <f>-308750.2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ED7BAE-6825-4F9E-9F47-C5A312CE466A}" action="delete"/>
  <rdn rId="0" localSheetId="1" customView="1" name="Z_6CED7BAE_6825_4F9E_9F47_C5A312CE466A_.wvu.PrintArea" hidden="1" oldHidden="1">
    <formula>'Форма 9'!$A$1:$K$75</formula>
    <oldFormula>'Форма 9'!$A$1:$K$75</oldFormula>
  </rdn>
  <rdn rId="0" localSheetId="1" customView="1" name="Z_6CED7BAE_6825_4F9E_9F47_C5A312CE466A_.wvu.PrintTitles" hidden="1" oldHidden="1">
    <formula>'Форма 9'!$17:$17</formula>
    <oldFormula>'Форма 9'!$17:$17</oldFormula>
  </rdn>
  <rdn rId="0" localSheetId="1" customView="1" name="Z_6CED7BAE_6825_4F9E_9F47_C5A312CE466A_.wvu.Rows" hidden="1" oldHidden="1">
    <formula>'Форма 9'!$64:$64,'Форма 9'!$66:$66</formula>
  </rdn>
  <rdn rId="0" localSheetId="1" customView="1" name="Z_6CED7BAE_6825_4F9E_9F47_C5A312CE466A_.wvu.FilterData" hidden="1" oldHidden="1">
    <formula>'Форма 9'!$A$17:$K$76</formula>
    <oldFormula>'Форма 9'!$A$17:$K$74</oldFormula>
  </rdn>
  <rdn rId="0" localSheetId="2" customView="1" name="Z_6CED7BAE_6825_4F9E_9F47_C5A312CE466A_.wvu.PrintArea" hidden="1" oldHidden="1">
    <formula>'Форма 9 (2)'!$A$1:$AC$74</formula>
    <oldFormula>'Форма 9 (2)'!$A$1:$AC$74</oldFormula>
  </rdn>
  <rdn rId="0" localSheetId="2" customView="1" name="Z_6CED7BAE_6825_4F9E_9F47_C5A312CE466A_.wvu.PrintTitles" hidden="1" oldHidden="1">
    <formula>'Форма 9 (2)'!$17:$17</formula>
    <oldFormula>'Форма 9 (2)'!$17:$17</oldFormula>
  </rdn>
  <rdn rId="0" localSheetId="2" customView="1" name="Z_6CED7BAE_6825_4F9E_9F47_C5A312CE466A_.wvu.FilterData" hidden="1" oldHidden="1">
    <formula>'Форма 9 (2)'!$A$17:$AC$74</formula>
    <oldFormula>'Форма 9 (2)'!$A$17:$AC$74</oldFormula>
  </rdn>
  <rcv guid="{6CED7BAE-6825-4F9E-9F47-C5A312CE466A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:K75">
    <dxf>
      <fill>
        <patternFill patternType="none">
          <bgColor auto="1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8E0CAE-9F3F-4F70-BF54-65CF9D13CA45}" action="delete"/>
  <rdn rId="0" localSheetId="1" customView="1" name="Z_698E0CAE_9F3F_4F70_BF54_65CF9D13CA45_.wvu.PrintArea" hidden="1" oldHidden="1">
    <formula>'Форма 9'!$A$1:$K$74</formula>
    <oldFormula>'Форма 9'!$A$1:$K$74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FilterData" hidden="1" oldHidden="1">
    <formula>'Форма 9'!$A$17:$K$76</formula>
    <oldFormula>'Форма 9'!$A$17:$K$74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(2)'!$A$17:$AC$75</formula>
    <oldFormula>'Форма 9 (2)'!$A$17:$AC$74</oldFormula>
  </rdn>
  <rcv guid="{698E0CAE-9F3F-4F70-BF54-65CF9D13CA45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8E0CAE-9F3F-4F70-BF54-65CF9D13CA45}" action="delete"/>
  <rdn rId="0" localSheetId="1" customView="1" name="Z_698E0CAE_9F3F_4F70_BF54_65CF9D13CA45_.wvu.PrintArea" hidden="1" oldHidden="1">
    <formula>'Форма 9'!$A$1:$K$74</formula>
    <oldFormula>'Форма 9'!$A$1:$K$74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FilterData" hidden="1" oldHidden="1">
    <formula>'Форма 9'!$A$17:$K$76</formula>
    <oldFormula>'Форма 9'!$A$17:$K$76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(2)'!$A$17:$AC$75</formula>
    <oldFormula>'Форма 9 (2)'!$A$17:$AC$75</oldFormula>
  </rdn>
  <rcv guid="{698E0CAE-9F3F-4F70-BF54-65CF9D13CA45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8E0CAE-9F3F-4F70-BF54-65CF9D13CA45}" action="delete"/>
  <rdn rId="0" localSheetId="1" customView="1" name="Z_698E0CAE_9F3F_4F70_BF54_65CF9D13CA45_.wvu.PrintArea" hidden="1" oldHidden="1">
    <formula>'Форма 9'!$A$1:$K$74</formula>
    <oldFormula>'Форма 9'!$A$1:$K$74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FilterData" hidden="1" oldHidden="1">
    <formula>'Форма 9'!$A$17:$K$74</formula>
    <oldFormula>'Форма 9'!$A$17:$K$74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(2)'!$A$17:$AC$74</formula>
    <oldFormula>'Форма 9 (2)'!$A$17:$AC$74</oldFormula>
  </rdn>
  <rcv guid="{698E0CAE-9F3F-4F70-BF54-65CF9D13CA45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8E0CAE-9F3F-4F70-BF54-65CF9D13CA45}" action="delete"/>
  <rdn rId="0" localSheetId="1" customView="1" name="Z_698E0CAE_9F3F_4F70_BF54_65CF9D13CA45_.wvu.PrintArea" hidden="1" oldHidden="1">
    <formula>'Форма 9'!$A$1:$K$75</formula>
    <oldFormula>'Форма 9'!$A$1:$K$74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FilterData" hidden="1" oldHidden="1">
    <formula>'Форма 9'!$A$17:$K$76</formula>
    <oldFormula>'Форма 9'!$A$17:$K$76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(2)'!$A$17:$AC$75</formula>
    <oldFormula>'Форма 9 (2)'!$A$17:$AC$75</oldFormula>
  </rdn>
  <rcv guid="{698E0CAE-9F3F-4F70-BF54-65CF9D13CA45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" sId="1" numFmtId="4">
    <oc r="B64">
      <v>0</v>
    </oc>
    <nc r="B64"/>
  </rcc>
  <rcc rId="499" sId="1" numFmtId="4">
    <oc r="C64">
      <v>0</v>
    </oc>
    <nc r="C64"/>
  </rcc>
  <rcc rId="500" sId="1" numFmtId="4">
    <oc r="D64">
      <v>0</v>
    </oc>
    <nc r="D64"/>
  </rcc>
  <rcc rId="501" sId="1" numFmtId="4">
    <oc r="E64">
      <v>0</v>
    </oc>
    <nc r="E64"/>
  </rcc>
  <rcc rId="502" sId="1" numFmtId="4">
    <oc r="F64">
      <v>0</v>
    </oc>
    <nc r="F64"/>
  </rcc>
  <rcc rId="503" sId="1" numFmtId="4">
    <oc r="G64">
      <v>0</v>
    </oc>
    <nc r="G64"/>
  </rcc>
  <rcc rId="504" sId="1" numFmtId="4">
    <oc r="H64">
      <v>0</v>
    </oc>
    <nc r="H64"/>
  </rcc>
  <rcc rId="505" sId="1" numFmtId="4">
    <oc r="I64">
      <v>0</v>
    </oc>
    <nc r="I64"/>
  </rcc>
  <rcc rId="506" sId="1" numFmtId="4">
    <oc r="J64">
      <v>0</v>
    </oc>
    <nc r="J64"/>
  </rcc>
  <rcc rId="507" sId="1">
    <oc r="K64" t="inlineStr">
      <is>
        <t xml:space="preserve">Комитет по топливно-энергетическому комплексу Ленинградской области </t>
      </is>
    </oc>
    <nc r="K64"/>
  </rcc>
  <rcv guid="{698E0CAE-9F3F-4F70-BF54-65CF9D13CA45}" action="delete"/>
  <rdn rId="0" localSheetId="1" customView="1" name="Z_698E0CAE_9F3F_4F70_BF54_65CF9D13CA45_.wvu.PrintArea" hidden="1" oldHidden="1">
    <formula>'Форма 9'!$A$1:$K$75</formula>
    <oldFormula>'Форма 9'!$A$1:$K$75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Rows" hidden="1" oldHidden="1">
    <formula>'Форма 9'!$64:$64</formula>
  </rdn>
  <rdn rId="0" localSheetId="1" customView="1" name="Z_698E0CAE_9F3F_4F70_BF54_65CF9D13CA45_.wvu.FilterData" hidden="1" oldHidden="1">
    <formula>'Форма 9'!$A$17:$K$76</formula>
    <oldFormula>'Форма 9'!$A$17:$K$76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(2)'!$A$17:$AC$75</formula>
    <oldFormula>'Форма 9 (2)'!$A$17:$AC$75</oldFormula>
  </rdn>
  <rcv guid="{698E0CAE-9F3F-4F70-BF54-65CF9D13CA45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5" start="0" length="0">
    <dxf>
      <border outline="0">
        <top style="thin">
          <color indexed="64"/>
        </top>
      </border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" sId="1">
    <oc r="B66">
      <f>'Форма 9 (2)'!D66</f>
    </oc>
    <nc r="B66"/>
  </rcc>
  <rcc rId="516" sId="1" numFmtId="4">
    <oc r="C66">
      <v>0</v>
    </oc>
    <nc r="C66"/>
  </rcc>
  <rcc rId="517" sId="1">
    <oc r="D66">
      <f>'Форма 9 (2)'!J66</f>
    </oc>
    <nc r="D66"/>
  </rcc>
  <rcc rId="518" sId="1" numFmtId="4">
    <oc r="E66">
      <v>0</v>
    </oc>
    <nc r="E66"/>
  </rcc>
  <rcc rId="519" sId="1" numFmtId="4">
    <oc r="F66">
      <v>0</v>
    </oc>
    <nc r="F66"/>
  </rcc>
  <rcc rId="520" sId="1" numFmtId="4">
    <oc r="G66">
      <v>0</v>
    </oc>
    <nc r="G66"/>
  </rcc>
  <rcc rId="521" sId="1" numFmtId="4">
    <oc r="H66">
      <v>0</v>
    </oc>
    <nc r="H66"/>
  </rcc>
  <rcc rId="522" sId="1" numFmtId="4">
    <oc r="I66">
      <v>0</v>
    </oc>
    <nc r="I66"/>
  </rcc>
  <rcc rId="523" sId="1" numFmtId="4">
    <oc r="J66">
      <v>0</v>
    </oc>
    <nc r="J66"/>
  </rcc>
  <rcc rId="524" sId="1">
    <oc r="K66" t="inlineStr">
      <is>
        <t xml:space="preserve">Комитет по топливно-энергетическому комплексу Ленинградской области </t>
      </is>
    </oc>
    <nc r="K66"/>
  </rcc>
  <rcv guid="{698E0CAE-9F3F-4F70-BF54-65CF9D13CA45}" action="delete"/>
  <rdn rId="0" localSheetId="1" customView="1" name="Z_698E0CAE_9F3F_4F70_BF54_65CF9D13CA45_.wvu.PrintArea" hidden="1" oldHidden="1">
    <formula>'Форма 9'!$A$1:$K$75</formula>
    <oldFormula>'Форма 9'!$A$1:$K$75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Rows" hidden="1" oldHidden="1">
    <formula>'Форма 9'!$64:$64,'Форма 9'!$66:$66</formula>
    <oldFormula>'Форма 9'!$64:$64</oldFormula>
  </rdn>
  <rdn rId="0" localSheetId="1" customView="1" name="Z_698E0CAE_9F3F_4F70_BF54_65CF9D13CA45_.wvu.FilterData" hidden="1" oldHidden="1">
    <formula>'Форма 9'!$A$17:$K$76</formula>
    <oldFormula>'Форма 9'!$A$17:$K$76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(2)'!$A$17:$AC$75</formula>
    <oldFormula>'Форма 9 (2)'!$A$17:$AC$75</oldFormula>
  </rdn>
  <rcv guid="{698E0CAE-9F3F-4F70-BF54-65CF9D13CA45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8E0CAE-9F3F-4F70-BF54-65CF9D13CA45}" action="delete"/>
  <rdn rId="0" localSheetId="1" customView="1" name="Z_698E0CAE_9F3F_4F70_BF54_65CF9D13CA45_.wvu.PrintArea" hidden="1" oldHidden="1">
    <formula>'Форма 9'!$A$1:$K$75</formula>
    <oldFormula>'Форма 9'!$A$1:$K$75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Rows" hidden="1" oldHidden="1">
    <formula>'Форма 9'!$64:$64,'Форма 9'!$66:$66</formula>
    <oldFormula>'Форма 9'!$64:$64,'Форма 9'!$66:$66</oldFormula>
  </rdn>
  <rdn rId="0" localSheetId="1" customView="1" name="Z_698E0CAE_9F3F_4F70_BF54_65CF9D13CA45_.wvu.FilterData" hidden="1" oldHidden="1">
    <formula>'Форма 9'!$A$17:$K$76</formula>
    <oldFormula>'Форма 9'!$A$17:$K$76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(2)'!$A$17:$AC$75</formula>
    <oldFormula>'Форма 9 (2)'!$A$17:$AC$75</oldFormula>
  </rdn>
  <rcv guid="{698E0CAE-9F3F-4F70-BF54-65CF9D13CA45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" sId="1">
    <oc r="F18">
      <f>F19+F73</f>
    </oc>
    <nc r="F18">
      <f>F19+F73</f>
    </nc>
  </rcc>
  <rcc rId="540" sId="1">
    <oc r="E58">
      <f>'Форма 9 (2)'!M58</f>
    </oc>
    <nc r="E58">
      <f>'Форма 9 (2)'!M58-0.1</f>
    </nc>
  </rcc>
  <rcc rId="541" sId="1">
    <oc r="E57">
      <f>'Форма 9 (2)'!M57</f>
    </oc>
    <nc r="E57">
      <f>'Форма 9 (2)'!M57-0.1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" sId="2" numFmtId="4">
    <oc r="R37">
      <v>0</v>
    </oc>
    <nc r="R37">
      <v>-26095.7</v>
    </nc>
  </rcc>
  <rcc rId="543" sId="2" numFmtId="4">
    <oc r="L37">
      <v>0</v>
    </oc>
    <nc r="L37">
      <v>-26095.7</v>
    </nc>
  </rcc>
  <rcc rId="544" sId="2">
    <oc r="M34">
      <f>SUM(M35:M38)</f>
    </oc>
    <nc r="M34">
      <f>SUM(K34:L34)</f>
    </nc>
  </rcc>
  <rcc rId="545" sId="2">
    <oc r="S34">
      <f>SUM(S35:S38)</f>
    </oc>
    <nc r="S34">
      <f>SUM(Q34:R34)</f>
    </nc>
  </rcc>
  <rfmt sheetId="2" sqref="L34:L38" start="0" length="0">
    <dxf>
      <border>
        <right style="thin">
          <color indexed="64"/>
        </right>
      </border>
    </dxf>
  </rfmt>
  <rfmt sheetId="2" sqref="AA34:AA39" start="0" length="0">
    <dxf>
      <border>
        <right style="thin">
          <color indexed="64"/>
        </right>
      </border>
    </dxf>
  </rfmt>
  <rfmt sheetId="2" sqref="U34:U39" start="0" length="0">
    <dxf>
      <border>
        <left style="thin">
          <color indexed="64"/>
        </left>
      </border>
    </dxf>
  </rfmt>
  <rfmt sheetId="2" sqref="C34:C38" start="0" length="0">
    <dxf>
      <border>
        <left style="thin">
          <color indexed="64"/>
        </left>
      </border>
    </dxf>
  </rfmt>
  <rfmt sheetId="2" sqref="AB18" start="0" length="0">
    <dxf>
      <border>
        <right style="thin">
          <color indexed="64"/>
        </right>
      </border>
    </dxf>
  </rfmt>
  <rfmt sheetId="2" sqref="AA18:AB18" start="0" length="0">
    <dxf>
      <border>
        <bottom style="thin">
          <color indexed="64"/>
        </bottom>
      </border>
    </dxf>
  </rfmt>
  <rfmt sheetId="2" sqref="AA18:AB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" sqref="A75:AC75" start="0" length="0">
    <dxf>
      <border>
        <bottom style="thin">
          <color indexed="64"/>
        </bottom>
      </border>
    </dxf>
  </rfmt>
  <rcc rId="546" sId="2" numFmtId="4">
    <oc r="S37">
      <v>254736.7</v>
    </oc>
    <nc r="S37">
      <f>SUM(Q37:R37)</f>
    </nc>
  </rcc>
  <rcc rId="547" sId="2" numFmtId="4">
    <oc r="M37">
      <v>254736.7</v>
    </oc>
    <nc r="M37">
      <f>SUM(K37:L37)</f>
    </nc>
  </rcc>
  <rcc rId="548" sId="1" numFmtId="4">
    <oc r="G37">
      <v>254736.7</v>
    </oc>
    <nc r="G37">
      <v>228641</v>
    </nc>
  </rcc>
  <rcc rId="549" sId="1" numFmtId="4">
    <oc r="G34">
      <v>254736.7</v>
    </oc>
    <nc r="G34">
      <v>228641</v>
    </nc>
  </rcc>
  <rcc rId="550" sId="1" numFmtId="4">
    <oc r="E37">
      <v>254736.7</v>
    </oc>
    <nc r="E37">
      <v>228641</v>
    </nc>
  </rcc>
  <rcc rId="551" sId="1" numFmtId="4">
    <oc r="E34">
      <v>366736.7</v>
    </oc>
    <nc r="E34">
      <v>340641</v>
    </nc>
  </rcc>
  <rfmt sheetId="1" sqref="G36" start="0" length="2147483647">
    <dxf>
      <font>
        <b val="0"/>
      </font>
    </dxf>
  </rfmt>
  <rcv guid="{98BAE8F5-09FF-4A95-AF6E-4814C3488A0F}" action="delete"/>
  <rdn rId="0" localSheetId="1" customView="1" name="Z_98BAE8F5_09FF_4A95_AF6E_4814C3488A0F_.wvu.PrintArea" hidden="1" oldHidden="1">
    <formula>'Форма 9'!$A$1:$K$74</formula>
    <oldFormula>'Форма 9'!$A$1:$K$74</oldFormula>
  </rdn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FilterData" hidden="1" oldHidden="1">
    <formula>'Форма 9'!$A$17:$K$76</formula>
    <oldFormula>'Форма 9'!$A$17:$K$74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(2)'!$A$17:$AC$75</formula>
    <oldFormula>'Форма 9 (2)'!$A$17:$AC$74</oldFormula>
  </rdn>
  <rcv guid="{98BAE8F5-09FF-4A95-AF6E-4814C3488A0F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8BAE8F5-09FF-4A95-AF6E-4814C3488A0F}" action="delete"/>
  <rdn rId="0" localSheetId="1" customView="1" name="Z_98BAE8F5_09FF_4A95_AF6E_4814C3488A0F_.wvu.PrintArea" hidden="1" oldHidden="1">
    <formula>'Форма 9'!$A$1:$K$74</formula>
    <oldFormula>'Форма 9'!$A$1:$K$74</oldFormula>
  </rdn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FilterData" hidden="1" oldHidden="1">
    <formula>'Форма 9'!$A$17:$K$76</formula>
    <oldFormula>'Форма 9'!$A$17:$K$76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(2)'!$A$17:$AC$75</formula>
    <oldFormula>'Форма 9 (2)'!$A$17:$AC$75</oldFormula>
  </rdn>
  <rcv guid="{98BAE8F5-09FF-4A95-AF6E-4814C3488A0F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" sId="2" numFmtId="4">
    <oc r="B19">
      <v>17463831</v>
    </oc>
    <nc r="B19">
      <f>SUM(B20+B26+B34+B39+B42+B48+B53+B55+B57+B61)</f>
    </nc>
  </rcc>
  <rcc rId="565" sId="2" odxf="1" dxf="1">
    <nc r="C19">
      <f>SUM(C20+C26+C34+C39+C42+C48+C53+C55+C57+C61)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66" sId="2" odxf="1" dxf="1">
    <nc r="D19">
      <f>SUM(D20+D26+D34+D39+D42+D48+D53+D55+D57+D61)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67" sId="2" odxf="1" dxf="1" numFmtId="4">
    <oc r="E19">
      <v>12134609.1</v>
    </oc>
    <nc r="E19">
      <f>SUM(E20+E26+E34+E39+E42+E48+E53+E55+E57+E61)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68" sId="2" odxf="1" dxf="1">
    <nc r="F19">
      <f>SUM(F20+F26+F34+F39+F42+F48+F53+F55+F57+F61)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69" sId="2" odxf="1" dxf="1">
    <nc r="G19">
      <f>SUM(G20+G26+G34+G39+G42+G48+G53+G55+G57+G61)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0" sId="2" odxf="1" dxf="1" numFmtId="4">
    <oc r="H19">
      <v>5329221.9000000004</v>
    </oc>
    <nc r="H19">
      <f>SUM(H20+H26+H34+H39+H42+H48+H53+H55+H57+H61)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1" sId="2" odxf="1" dxf="1">
    <nc r="I19">
      <f>SUM(I20+I26+I34+I39+I42+I48+I53+I55+I57+I61)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2" sId="2" odxf="1" dxf="1">
    <nc r="J19">
      <f>SUM(J20+J26+J34+J39+J42+J48+J53+J55+J57+J61)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medium">
          <color indexed="64"/>
        </left>
        <right style="thin">
          <color indexed="64"/>
        </right>
      </border>
    </ndxf>
  </rcc>
  <rcc rId="573" sId="2" numFmtId="4">
    <oc r="K19">
      <v>16658958.5</v>
    </oc>
    <nc r="K19">
      <f>SUM(K20+K26+K34+K39+K42+K48+K53+K55+K57+K61)</f>
    </nc>
  </rcc>
  <rcc rId="574" sId="2" odxf="1" dxf="1">
    <nc r="L19">
      <f>SUM(L20+L26+L34+L39+L42+L48+L53+L55+L57+L61)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5" sId="2" odxf="1" dxf="1">
    <nc r="M19">
      <f>SUM(M20+M26+M34+M39+M42+M48+M53+M55+M57+M61)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6" sId="2" odxf="1" dxf="1" numFmtId="4">
    <oc r="N19">
      <v>9999641.6999999993</v>
    </oc>
    <nc r="N19">
      <f>SUM(N20+N26+N34+N39+N42+N48+N53+N55+N57+N61)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7" sId="2" odxf="1" dxf="1">
    <nc r="O19">
      <f>SUM(O20+O26+O34+O39+O42+O48+O53+O55+O57+O61)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8" sId="2" odxf="1" dxf="1">
    <nc r="P19">
      <f>SUM(P20+P26+P34+P39+P42+P48+P53+P55+P57+P61)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9" sId="2" odxf="1" dxf="1" numFmtId="4">
    <oc r="Q19">
      <v>6659316.7999999998</v>
    </oc>
    <nc r="Q19">
      <f>SUM(Q20+Q26+Q34+Q39+Q42+Q48+Q53+Q55+Q57+Q61)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0" sId="2" odxf="1" dxf="1">
    <nc r="R19">
      <f>SUM(R20+R26+R34+R39+R42+R48+R53+R55+R57+R61)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1" sId="2" odxf="1" dxf="1">
    <nc r="S19">
      <f>SUM(S20+S26+S34+S39+S42+S48+S53+S55+S57+S61)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medium">
          <color indexed="64"/>
        </left>
        <right style="thin">
          <color indexed="64"/>
        </right>
      </border>
    </ndxf>
  </rcc>
  <rcc rId="582" sId="2" numFmtId="4">
    <oc r="T19">
      <v>8174625</v>
    </oc>
    <nc r="T19">
      <f>SUM(T20+T26+T34+T39+T42+T48+T53+T55+T57+T61)</f>
    </nc>
  </rcc>
  <rcc rId="583" sId="2" odxf="1" dxf="1">
    <nc r="U19">
      <f>SUM(U20+U26+U34+U39+U42+U48+U53+U55+U57+U61)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4" sId="2" odxf="1" dxf="1">
    <nc r="V19">
      <f>SUM(V20+V26+V34+V39+V42+V48+V53+V55+V57+V61)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5" sId="2" odxf="1" dxf="1" numFmtId="4">
    <oc r="W19">
      <v>5761866.2999999998</v>
    </oc>
    <nc r="W19">
      <f>SUM(W20+W26+W34+W39+W42+W48+W53+W55+W57+W61)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6" sId="2" odxf="1" dxf="1">
    <nc r="X19">
      <f>SUM(X20+X26+X34+X39+X42+X48+X53+X55+X57+X61)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7" sId="2" odxf="1" dxf="1">
    <nc r="Y19">
      <f>SUM(Y20+Y26+Y34+Y39+Y42+Y48+Y53+Y55+Y57+Y61)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8" sId="2" odxf="1" dxf="1" numFmtId="4">
    <oc r="Z19">
      <v>2412758.7000000002</v>
    </oc>
    <nc r="Z19">
      <f>SUM(Z20+Z26+Z34+Z39+Z42+Z48+Z53+Z55+Z57+Z61)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9" sId="2" odxf="1" dxf="1">
    <nc r="AA19">
      <f>SUM(AA20+AA26+AA34+AA39+AA42+AA48+AA53+AA55+AA57+AA61)</f>
    </nc>
    <odxf>
      <border outline="0">
        <left style="thin">
          <color indexed="64"/>
        </left>
        <top/>
        <bottom/>
      </border>
    </odxf>
    <n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cc rId="590" sId="2" odxf="1" dxf="1">
    <nc r="AB19">
      <f>SUM(AB20+AB26+AB34+AB39+AB42+AB48+AB53+AB55+AB57+AB61)</f>
    </nc>
    <odxf>
      <border outline="0">
        <left style="thin">
          <color indexed="64"/>
        </left>
        <right style="medium">
          <color indexed="64"/>
        </right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2" numFmtId="4">
    <oc r="B18">
      <v>17648647</v>
    </oc>
    <nc r="B18">
      <f>SUM(B19+B73)</f>
    </nc>
  </rcc>
  <rcc rId="592" sId="2" odxf="1" s="1" dxf="1">
    <nc r="C18">
      <f>SUM(C19+C73)</f>
    </nc>
    <odxf>
      <numFmt numFmtId="0" formatCode="General"/>
      <border diagonalUp="0" diagonalDown="0"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numFmt numFmtId="164" formatCode="#,##0.0"/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2" odxf="1" dxf="1">
    <nc r="D18">
      <f>SUM(D19+D73)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4" sId="2" odxf="1" dxf="1" numFmtId="4">
    <oc r="E18">
      <v>12319425.1</v>
    </oc>
    <nc r="E18">
      <f>SUM(E19+E73)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5" sId="2" odxf="1" dxf="1">
    <nc r="F18">
      <f>SUM(F19+F73)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6" sId="2" odxf="1" dxf="1">
    <nc r="G18">
      <f>SUM(G19+G73)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7" sId="2" odxf="1" dxf="1" numFmtId="4">
    <oc r="H18">
      <v>5329221.9000000004</v>
    </oc>
    <nc r="H18">
      <f>SUM(H19+H73)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8" sId="2" odxf="1" dxf="1">
    <nc r="I18">
      <f>SUM(I19+I73)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9" sId="2" odxf="1" dxf="1">
    <nc r="J18">
      <f>SUM(J19+J73)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medium">
          <color indexed="64"/>
        </left>
        <right style="thin">
          <color indexed="64"/>
        </right>
      </border>
    </ndxf>
  </rcc>
  <rcc rId="600" sId="2" numFmtId="4">
    <oc r="K18">
      <v>16834124.699999999</v>
    </oc>
    <nc r="K18">
      <f>SUM(K19+K73)</f>
    </nc>
  </rcc>
  <rcc rId="601" sId="2" odxf="1" dxf="1">
    <nc r="L18">
      <f>SUM(L19+L73)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2" sId="2" odxf="1" dxf="1">
    <nc r="M18">
      <f>SUM(M19+M73)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3" sId="2" odxf="1" dxf="1" numFmtId="4">
    <oc r="N18">
      <v>10174807.9</v>
    </oc>
    <nc r="N18">
      <f>SUM(N19+N73)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4" sId="2" odxf="1" dxf="1">
    <nc r="O18">
      <f>SUM(O19+O73)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5" sId="2" odxf="1" dxf="1">
    <nc r="P18">
      <f>SUM(P19+P73)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6" sId="2" odxf="1" dxf="1" numFmtId="4">
    <oc r="Q18">
      <v>6659316.7999999998</v>
    </oc>
    <nc r="Q18">
      <f>SUM(Q19+Q73)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7" sId="2" odxf="1" dxf="1">
    <nc r="R18">
      <f>SUM(R19+R73)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08" sId="2" odxf="1" dxf="1">
    <nc r="S18">
      <f>SUM(S19+S73)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medium">
          <color indexed="64"/>
        </left>
        <right style="thin">
          <color indexed="64"/>
        </right>
      </border>
    </ndxf>
  </rcc>
  <rcc rId="609" sId="2" numFmtId="4">
    <oc r="T18">
      <v>8349791.0999999996</v>
    </oc>
    <nc r="T18">
      <f>SUM(T19+T73)</f>
    </nc>
  </rcc>
  <rcc rId="610" sId="2" odxf="1" dxf="1">
    <nc r="U18">
      <f>SUM(U19+U73)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1" sId="2" odxf="1" dxf="1">
    <nc r="V18">
      <f>SUM(V19+V73)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2" sId="2" odxf="1" dxf="1" numFmtId="4">
    <oc r="W18">
      <v>5937032.4000000004</v>
    </oc>
    <nc r="W18">
      <f>SUM(W19+W73)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3" sId="2" odxf="1" dxf="1">
    <nc r="X18">
      <f>SUM(X19+X73)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4" sId="2" odxf="1" dxf="1">
    <nc r="Y18">
      <f>SUM(Y19+Y73)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5" sId="2" odxf="1" dxf="1" numFmtId="4">
    <oc r="Z18">
      <v>2412758.7000000002</v>
    </oc>
    <nc r="Z18">
      <f>SUM(Z19+Z73)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6" sId="2" odxf="1" dxf="1">
    <nc r="AA18">
      <f>SUM(AA19+AA73)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617" sId="2" odxf="1" dxf="1">
    <nc r="AB18">
      <f>SUM(AB19+AB73)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fmt sheetId="2" sqref="D1:D1048576">
    <dxf>
      <fill>
        <patternFill>
          <bgColor theme="4" tint="0.59999389629810485"/>
        </patternFill>
      </fill>
    </dxf>
  </rfmt>
  <rfmt sheetId="2" sqref="M1:M1048576">
    <dxf>
      <fill>
        <patternFill>
          <bgColor theme="4" tint="0.59999389629810485"/>
        </patternFill>
      </fill>
    </dxf>
  </rfmt>
  <rfmt sheetId="2" sqref="V1:V1048576">
    <dxf>
      <fill>
        <patternFill>
          <bgColor theme="4" tint="0.59999389629810485"/>
        </patternFill>
      </fill>
    </dxf>
  </rfmt>
  <rcv guid="{98BAE8F5-09FF-4A95-AF6E-4814C3488A0F}" action="delete"/>
  <rdn rId="0" localSheetId="1" customView="1" name="Z_98BAE8F5_09FF_4A95_AF6E_4814C3488A0F_.wvu.PrintArea" hidden="1" oldHidden="1">
    <formula>'Форма 9'!$A$1:$K$74</formula>
    <oldFormula>'Форма 9'!$A$1:$K$74</oldFormula>
  </rdn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FilterData" hidden="1" oldHidden="1">
    <formula>'Форма 9'!$A$17:$K$76</formula>
    <oldFormula>'Форма 9'!$A$17:$K$76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(2)'!$A$17:$AC$75</formula>
    <oldFormula>'Форма 9 (2)'!$A$17:$AC$75</oldFormula>
  </rdn>
  <rcv guid="{98BAE8F5-09FF-4A95-AF6E-4814C3488A0F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24" sId="1" ref="A64:XFD64" action="deleteRow">
    <undo index="3" exp="ref" v="1" dr="J64" r="J61" sId="1"/>
    <undo index="3" exp="ref" v="1" dr="I64" r="I61" sId="1"/>
    <undo index="3" exp="ref" v="1" dr="H64" r="H61" sId="1"/>
    <undo index="3" exp="ref" v="1" dr="G64" r="G61" sId="1"/>
    <undo index="3" exp="ref" v="1" dr="F64" r="F61" sId="1"/>
    <undo index="3" exp="ref" v="1" dr="E64" r="E61" sId="1"/>
    <undo index="3" exp="ref" v="1" dr="D64" r="D61" sId="1"/>
    <undo index="3" exp="ref" v="1" dr="C64" r="C61" sId="1"/>
    <undo index="3" exp="ref" v="1" dr="B64" r="B61" sId="1"/>
    <undo index="2" exp="area" ref3D="1" dr="$A$66:$XFD$66" dn="Z_6CED7BAE_6825_4F9E_9F47_C5A312CE466A_.wvu.Rows" sId="1"/>
    <undo index="1" exp="area" ref3D="1" dr="$A$64:$XFD$64" dn="Z_6CED7BAE_6825_4F9E_9F47_C5A312CE466A_.wvu.Rows" sId="1"/>
    <undo index="2" exp="area" ref3D="1" dr="$A$66:$XFD$66" dn="Z_698E0CAE_9F3F_4F70_BF54_65CF9D13CA45_.wvu.Rows" sId="1"/>
    <undo index="1" exp="area" ref3D="1" dr="$A$64:$XFD$64" dn="Z_698E0CAE_9F3F_4F70_BF54_65CF9D13CA45_.wvu.Rows" sId="1"/>
    <rfmt sheetId="1" xfDxf="1" sqref="A64:XFD64" start="0" length="0"/>
    <rfmt sheetId="1" sqref="A64" start="0" length="0">
      <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B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64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4" start="0" length="0">
      <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" sId="1" ref="A65:XFD65" action="deleteRow">
    <undo index="7" exp="ref" v="1" dr="J65" r="J61" sId="1"/>
    <undo index="7" exp="ref" v="1" dr="I65" r="I61" sId="1"/>
    <undo index="7" exp="ref" v="1" dr="H65" r="H61" sId="1"/>
    <undo index="7" exp="ref" v="1" dr="G65" r="G61" sId="1"/>
    <undo index="7" exp="ref" v="1" dr="F65" r="F61" sId="1"/>
    <undo index="7" exp="ref" v="1" dr="E65" r="E61" sId="1"/>
    <undo index="7" exp="ref" v="1" dr="D65" r="D61" sId="1"/>
    <undo index="7" exp="ref" v="1" dr="C65" r="C61" sId="1"/>
    <undo index="7" exp="ref" v="1" dr="B65" r="B61" sId="1"/>
    <undo index="2" exp="area" ref3D="1" dr="$A$65:$XFD$65" dn="Z_6CED7BAE_6825_4F9E_9F47_C5A312CE466A_.wvu.Rows" sId="1"/>
    <undo index="2" exp="area" ref3D="1" dr="$A$65:$XFD$65" dn="Z_698E0CAE_9F3F_4F70_BF54_65CF9D13CA45_.wvu.Rows" sId="1"/>
    <rfmt sheetId="1" xfDxf="1" sqref="A65:XFD65" start="0" length="0"/>
    <rfmt sheetId="1" sqref="A65" start="0" length="0">
      <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B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65" start="0" length="0">
      <dxf>
        <font>
          <sz val="12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6" sId="1">
    <oc r="B61">
      <f>B62+B63+#REF!+B64+#REF!+B65</f>
    </oc>
    <nc r="B61">
      <f>SUM(B62:B65)</f>
    </nc>
  </rcc>
  <rcc rId="627" sId="1">
    <oc r="C61">
      <f>C62+C63+#REF!+C64+#REF!+C65</f>
    </oc>
    <nc r="C61">
      <f>SUM(C62:C65)</f>
    </nc>
  </rcc>
  <rcc rId="628" sId="1">
    <oc r="D61">
      <f>D62+D63+#REF!+D64+#REF!+D65</f>
    </oc>
    <nc r="D61">
      <f>SUM(D62:D65)</f>
    </nc>
  </rcc>
  <rcc rId="629" sId="1">
    <oc r="E61">
      <f>E62+E63+#REF!+E64+#REF!+E65</f>
    </oc>
    <nc r="E61">
      <f>SUM(E62:E65)</f>
    </nc>
  </rcc>
  <rcc rId="630" sId="1">
    <oc r="F61">
      <f>F62+F63+#REF!+F64+#REF!+F65</f>
    </oc>
    <nc r="F61">
      <f>SUM(F62:F65)</f>
    </nc>
  </rcc>
  <rcc rId="631" sId="1">
    <oc r="G61">
      <f>G62+G63+#REF!+G64+#REF!+G65</f>
    </oc>
    <nc r="G61">
      <f>SUM(G62:G65)</f>
    </nc>
  </rcc>
  <rcc rId="632" sId="1">
    <oc r="H61">
      <f>H62+H63+#REF!+H64+#REF!+H65</f>
    </oc>
    <nc r="H61">
      <f>SUM(H62:H65)</f>
    </nc>
  </rcc>
  <rcc rId="633" sId="1">
    <oc r="I61">
      <f>I62+I63+#REF!+I64+#REF!+I65</f>
    </oc>
    <nc r="I61">
      <f>SUM(I62:I65)</f>
    </nc>
  </rcc>
  <rcc rId="634" sId="1">
    <oc r="J61">
      <f>J62+J63+#REF!+J64+#REF!+J65</f>
    </oc>
    <nc r="J61">
      <f>SUM(J62:J65)</f>
    </nc>
  </rcc>
  <rdn rId="0" localSheetId="1" customView="1" name="Z_98BAE8F5_09FF_4A95_AF6E_4814C3488A0F_.wvu.PrintArea" hidden="1" oldHidden="1">
    <oldFormula>'Форма 9'!$A$1:$K$72</oldFormula>
  </rdn>
  <rcv guid="{98BAE8F5-09FF-4A95-AF6E-4814C3488A0F}" action="delete"/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Cols" hidden="1" oldHidden="1">
    <formula>'Форма 9'!$L:$N</formula>
  </rdn>
  <rdn rId="0" localSheetId="1" customView="1" name="Z_98BAE8F5_09FF_4A95_AF6E_4814C3488A0F_.wvu.FilterData" hidden="1" oldHidden="1">
    <formula>'Форма 9'!$A$17:$K$74</formula>
    <oldFormula>'Форма 9'!$A$17:$K$74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(2)'!$A$17:$AC$75</formula>
    <oldFormula>'Форма 9 (2)'!$A$17:$AC$75</oldFormula>
  </rdn>
  <rcv guid="{98BAE8F5-09FF-4A95-AF6E-4814C3488A0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2" numFmtId="4">
    <nc r="C66">
      <v>-8298.7000000000007</v>
    </nc>
  </rcc>
  <rfmt sheetId="2" sqref="C66">
    <dxf>
      <fill>
        <patternFill patternType="solid">
          <bgColor rgb="FFFFFF00"/>
        </patternFill>
      </fill>
    </dxf>
  </rfmt>
  <rcc rId="22" sId="2" numFmtId="4">
    <nc r="I66">
      <v>-8298.7000000000007</v>
    </nc>
  </rcc>
  <rfmt sheetId="2" sqref="I66">
    <dxf>
      <fill>
        <patternFill patternType="solid">
          <bgColor rgb="FFFFFF00"/>
        </patternFill>
      </fill>
    </dxf>
  </rfmt>
  <rcc rId="23" sId="1" numFmtId="4">
    <oc r="D66">
      <v>8298.7000000000007</v>
    </oc>
    <nc r="D66">
      <f>'Форма 9 (2)'!J66</f>
    </nc>
  </rcc>
  <rfmt sheetId="1" sqref="D66">
    <dxf>
      <fill>
        <patternFill patternType="solid">
          <bgColor rgb="FFFFFF00"/>
        </patternFill>
      </fill>
    </dxf>
  </rfmt>
  <rcc rId="24" sId="1" numFmtId="4">
    <oc r="B66">
      <v>8298.7000000000007</v>
    </oc>
    <nc r="B66">
      <f>'Форма 9 (2)'!D66</f>
    </nc>
  </rcc>
  <rfmt sheetId="1" sqref="B66">
    <dxf>
      <fill>
        <patternFill patternType="solid">
          <bgColor rgb="FFFFFF0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8BAE8F5-09FF-4A95-AF6E-4814C3488A0F}" action="delete"/>
  <rdn rId="0" localSheetId="1" customView="1" name="Z_98BAE8F5_09FF_4A95_AF6E_4814C3488A0F_.wvu.PrintTitles" hidden="1" oldHidden="1">
    <formula>'Форма 9'!$17:$17</formula>
    <oldFormula>'Форма 9'!$17:$17</oldFormula>
  </rdn>
  <rdn rId="0" localSheetId="1" customView="1" name="Z_98BAE8F5_09FF_4A95_AF6E_4814C3488A0F_.wvu.Cols" hidden="1" oldHidden="1">
    <formula>'Форма 9'!$L:$N</formula>
    <oldFormula>'Форма 9'!$L:$N</oldFormula>
  </rdn>
  <rdn rId="0" localSheetId="1" customView="1" name="Z_98BAE8F5_09FF_4A95_AF6E_4814C3488A0F_.wvu.FilterData" hidden="1" oldHidden="1">
    <formula>'Форма 9'!$A$17:$K$74</formula>
    <oldFormula>'Форма 9'!$A$17:$K$74</oldFormula>
  </rdn>
  <rdn rId="0" localSheetId="2" customView="1" name="Z_98BAE8F5_09FF_4A95_AF6E_4814C3488A0F_.wvu.PrintArea" hidden="1" oldHidden="1">
    <formula>'Форма 9 (2)'!$A$1:$AC$74</formula>
    <oldFormula>'Форма 9 (2)'!$A$1:$AC$74</oldFormula>
  </rdn>
  <rdn rId="0" localSheetId="2" customView="1" name="Z_98BAE8F5_09FF_4A95_AF6E_4814C3488A0F_.wvu.PrintTitles" hidden="1" oldHidden="1">
    <formula>'Форма 9 (2)'!$17:$17</formula>
    <oldFormula>'Форма 9 (2)'!$17:$17</oldFormula>
  </rdn>
  <rdn rId="0" localSheetId="2" customView="1" name="Z_98BAE8F5_09FF_4A95_AF6E_4814C3488A0F_.wvu.FilterData" hidden="1" oldHidden="1">
    <formula>'Форма 9 (2)'!$A$17:$AC$75</formula>
    <oldFormula>'Форма 9 (2)'!$A$17:$AC$75</oldFormula>
  </rdn>
  <rcv guid="{98BAE8F5-09FF-4A95-AF6E-4814C3488A0F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948A8FA_6EA6_4F7F_A3A0_93B30D1BA87D_.wvu.PrintTitles" hidden="1" oldHidden="1">
    <formula>'Форма 9'!$17:$17</formula>
  </rdn>
  <rdn rId="0" localSheetId="1" customView="1" name="Z_C948A8FA_6EA6_4F7F_A3A0_93B30D1BA87D_.wvu.Cols" hidden="1" oldHidden="1">
    <formula>'Форма 9'!$L:$N</formula>
  </rdn>
  <rdn rId="0" localSheetId="1" customView="1" name="Z_C948A8FA_6EA6_4F7F_A3A0_93B30D1BA87D_.wvu.FilterData" hidden="1" oldHidden="1">
    <formula>'Форма 9'!$A$17:$K$74</formula>
  </rdn>
  <rdn rId="0" localSheetId="2" customView="1" name="Z_C948A8FA_6EA6_4F7F_A3A0_93B30D1BA87D_.wvu.PrintArea" hidden="1" oldHidden="1">
    <formula>'Форма 9 (2)'!$A$1:$AC$74</formula>
  </rdn>
  <rdn rId="0" localSheetId="2" customView="1" name="Z_C948A8FA_6EA6_4F7F_A3A0_93B30D1BA87D_.wvu.PrintTitles" hidden="1" oldHidden="1">
    <formula>'Форма 9 (2)'!$17:$17</formula>
  </rdn>
  <rdn rId="0" localSheetId="2" customView="1" name="Z_C948A8FA_6EA6_4F7F_A3A0_93B30D1BA87D_.wvu.FilterData" hidden="1" oldHidden="1">
    <formula>'Форма 9 (2)'!$A$17:$AC$75</formula>
  </rdn>
  <rcv guid="{C948A8FA-6EA6-4F7F-A3A0-93B30D1BA87D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" sId="1">
    <nc r="I17">
      <v>9</v>
    </nc>
  </rcc>
  <rcv guid="{C948A8FA-6EA6-4F7F-A3A0-93B30D1BA87D}" action="delete"/>
  <rdn rId="0" localSheetId="1" customView="1" name="Z_C948A8FA_6EA6_4F7F_A3A0_93B30D1BA87D_.wvu.PrintTitles" hidden="1" oldHidden="1">
    <formula>'Форма 9'!$17:$17</formula>
    <oldFormula>'Форма 9'!$17:$17</oldFormula>
  </rdn>
  <rdn rId="0" localSheetId="1" customView="1" name="Z_C948A8FA_6EA6_4F7F_A3A0_93B30D1BA87D_.wvu.Cols" hidden="1" oldHidden="1">
    <formula>'Форма 9'!$L:$N</formula>
    <oldFormula>'Форма 9'!$L:$N</oldFormula>
  </rdn>
  <rdn rId="0" localSheetId="1" customView="1" name="Z_C948A8FA_6EA6_4F7F_A3A0_93B30D1BA87D_.wvu.FilterData" hidden="1" oldHidden="1">
    <formula>'Форма 9'!$A$17:$K$74</formula>
    <oldFormula>'Форма 9'!$A$17:$K$74</oldFormula>
  </rdn>
  <rdn rId="0" localSheetId="2" customView="1" name="Z_C948A8FA_6EA6_4F7F_A3A0_93B30D1BA87D_.wvu.PrintArea" hidden="1" oldHidden="1">
    <formula>'Форма 9 (2)'!$A$1:$AC$74</formula>
    <oldFormula>'Форма 9 (2)'!$A$1:$AC$74</oldFormula>
  </rdn>
  <rdn rId="0" localSheetId="2" customView="1" name="Z_C948A8FA_6EA6_4F7F_A3A0_93B30D1BA87D_.wvu.PrintTitles" hidden="1" oldHidden="1">
    <formula>'Форма 9 (2)'!$17:$17</formula>
    <oldFormula>'Форма 9 (2)'!$17:$17</oldFormula>
  </rdn>
  <rdn rId="0" localSheetId="2" customView="1" name="Z_C948A8FA_6EA6_4F7F_A3A0_93B30D1BA87D_.wvu.FilterData" hidden="1" oldHidden="1">
    <formula>'Форма 9 (2)'!$A$17:$AC$75</formula>
    <oldFormula>'Форма 9 (2)'!$A$17:$AC$75</oldFormula>
  </rdn>
  <rcv guid="{C948A8FA-6EA6-4F7F-A3A0-93B30D1BA87D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8:K65">
    <dxf>
      <alignment horizontal="center" readingOrder="0"/>
    </dxf>
  </rfmt>
  <rfmt sheetId="1" sqref="K72:K73">
    <dxf>
      <alignment horizontal="center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3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2" numFmtId="4">
    <nc r="I49">
      <v>-37976.9</v>
    </nc>
  </rcc>
  <rcc rId="26" sId="2">
    <nc r="J49">
      <f>SUM(H49:I49)</f>
    </nc>
  </rcc>
  <rcc rId="27" sId="2" numFmtId="4">
    <nc r="C49">
      <v>-37976.9</v>
    </nc>
  </rcc>
  <rcc rId="28" sId="2">
    <nc r="D49">
      <f>SUM(B49:C49)</f>
    </nc>
  </rcc>
  <rfmt sheetId="2" sqref="C49">
    <dxf>
      <fill>
        <patternFill patternType="solid">
          <bgColor rgb="FFFFFF00"/>
        </patternFill>
      </fill>
    </dxf>
  </rfmt>
  <rfmt sheetId="2" sqref="I49">
    <dxf>
      <fill>
        <patternFill patternType="solid">
          <bgColor rgb="FFFFFF00"/>
        </patternFill>
      </fill>
    </dxf>
  </rfmt>
  <rfmt sheetId="2" sqref="AC49">
    <dxf>
      <fill>
        <patternFill patternType="solid">
          <bgColor rgb="FFFFFF00"/>
        </patternFill>
      </fill>
    </dxf>
  </rfmt>
  <rcc rId="29" sId="2" numFmtId="4">
    <nc r="C52">
      <v>234844.3</v>
    </nc>
  </rcc>
  <rcc rId="30" sId="2" numFmtId="4">
    <nc r="L52">
      <v>7.2</v>
    </nc>
  </rcc>
  <rcc rId="31" sId="2">
    <nc r="D52">
      <f>SUM(B52:C52)</f>
    </nc>
  </rcc>
  <rfmt sheetId="2" sqref="C49:D49">
    <dxf>
      <fill>
        <patternFill>
          <bgColor rgb="FFFFFF00"/>
        </patternFill>
      </fill>
    </dxf>
  </rfmt>
  <rfmt sheetId="2" sqref="J49">
    <dxf>
      <fill>
        <patternFill patternType="solid">
          <bgColor rgb="FFFFFF00"/>
        </patternFill>
      </fill>
    </dxf>
  </rfmt>
  <rfmt sheetId="2" sqref="C52:D52">
    <dxf>
      <fill>
        <patternFill patternType="solid">
          <bgColor rgb="FFFFFF00"/>
        </patternFill>
      </fill>
    </dxf>
  </rfmt>
  <rcc rId="32" sId="2">
    <nc r="M52">
      <f>SUM(K52:L52)</f>
    </nc>
  </rcc>
  <rfmt sheetId="2" sqref="K52:M52">
    <dxf>
      <fill>
        <patternFill patternType="solid">
          <bgColor rgb="FFFFFF00"/>
        </patternFill>
      </fill>
    </dxf>
  </rfmt>
  <rfmt sheetId="2" sqref="K52">
    <dxf>
      <fill>
        <patternFill>
          <bgColor theme="0"/>
        </patternFill>
      </fill>
    </dxf>
  </rfmt>
  <rcc rId="33" sId="2" numFmtId="4">
    <nc r="I52">
      <v>104293</v>
    </nc>
  </rcc>
  <rcc rId="34" sId="2">
    <nc r="J52">
      <f>SUM(H52:I52)</f>
    </nc>
  </rcc>
  <rfmt sheetId="2" sqref="I52:J52">
    <dxf>
      <fill>
        <patternFill patternType="solid">
          <bgColor rgb="FFFFFF00"/>
        </patternFill>
      </fill>
    </dxf>
  </rfmt>
  <rcc rId="35" sId="2" numFmtId="4">
    <nc r="F52">
      <v>130551.3</v>
    </nc>
  </rcc>
  <rcc rId="36" sId="2">
    <nc r="G52">
      <f>SUM(E52:F52)</f>
    </nc>
  </rcc>
  <rfmt sheetId="2" sqref="F52:G52">
    <dxf>
      <fill>
        <patternFill patternType="solid">
          <bgColor rgb="FFFFFF00"/>
        </patternFill>
      </fill>
    </dxf>
  </rfmt>
  <rcc rId="37" sId="2" numFmtId="4">
    <nc r="O52">
      <v>7.2</v>
    </nc>
  </rcc>
  <rcc rId="38" sId="2">
    <nc r="P52">
      <f>SUM(N52:O52)</f>
    </nc>
  </rcc>
  <rfmt sheetId="2" sqref="O52:P52">
    <dxf>
      <fill>
        <patternFill patternType="solid">
          <bgColor rgb="FFFFFF00"/>
        </patternFill>
      </fill>
    </dxf>
  </rfmt>
  <rfmt sheetId="2" sqref="AC52">
    <dxf>
      <fill>
        <patternFill patternType="solid">
          <bgColor rgb="FFFFFF00"/>
        </patternFill>
      </fill>
    </dxf>
  </rfmt>
  <rcc rId="39" sId="2">
    <nc r="C48">
      <f>SUM(C49:C52)</f>
    </nc>
  </rcc>
  <rcc rId="40" sId="2">
    <nc r="D48">
      <f>SUM(D49:D52)</f>
    </nc>
  </rcc>
  <rcc rId="41" sId="2">
    <nc r="F48">
      <f>SUM(F49:F52)</f>
    </nc>
  </rcc>
  <rcc rId="42" sId="2">
    <nc r="G48">
      <f>SUM(G49:G52)</f>
    </nc>
  </rcc>
  <rcc rId="43" sId="2">
    <nc r="I48">
      <f>SUM(I49:I52)</f>
    </nc>
  </rcc>
  <rcc rId="44" sId="2" odxf="1" dxf="1">
    <nc r="J48">
      <f>SUM(J49:J52)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45" sId="2">
    <nc r="L48">
      <f>SUM(L49:L52)</f>
    </nc>
  </rcc>
  <rcc rId="46" sId="2">
    <nc r="M48">
      <f>SUM(M49:M52)</f>
    </nc>
  </rcc>
  <rcc rId="47" sId="2">
    <nc r="O48">
      <f>SUM(O49:O52)</f>
    </nc>
  </rcc>
  <rcc rId="48" sId="2">
    <nc r="P48">
      <f>SUM(P49:P52)</f>
    </nc>
  </rcc>
  <rcc rId="49" sId="2">
    <nc r="R48">
      <f>SUM(R49:R52)</f>
    </nc>
  </rcc>
  <rcc rId="50" sId="2" odxf="1" dxf="1">
    <nc r="S48">
      <f>SUM(S49:S52)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51" sId="2" numFmtId="4">
    <oc r="T48">
      <v>497783.1</v>
    </oc>
    <nc r="T48">
      <f>SUM(T49:T52)</f>
    </nc>
  </rcc>
  <rcc rId="52" sId="2" odxf="1" dxf="1">
    <nc r="U48">
      <f>SUM(U49:U52)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3" sId="2" odxf="1" dxf="1">
    <nc r="V48">
      <f>SUM(V49:V52)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4" sId="2" odxf="1" dxf="1" numFmtId="4">
    <oc r="W48">
      <v>462700</v>
    </oc>
    <nc r="W48">
      <f>SUM(W49:W52)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5" sId="2" odxf="1" dxf="1">
    <nc r="X48">
      <f>SUM(X49:X52)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6" sId="2" odxf="1" dxf="1">
    <nc r="Y48">
      <f>SUM(Y49:Y52)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7" sId="2" odxf="1" dxf="1" numFmtId="4">
    <oc r="Z48">
      <v>35083.1</v>
    </oc>
    <nc r="Z48">
      <f>SUM(Z49:Z52)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8" sId="2" odxf="1" dxf="1">
    <nc r="AA48">
      <f>SUM(AA49:AA52)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59" sId="2" odxf="1" dxf="1">
    <nc r="AB48">
      <f>SUM(AB49:AB52)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medium">
          <color indexed="64"/>
        </left>
        <right style="thin">
          <color indexed="64"/>
        </right>
      </border>
    </ndxf>
  </rcc>
  <rfmt sheetId="2" sqref="U48" start="0" length="0">
    <dxf>
      <border>
        <left style="thin">
          <color indexed="64"/>
        </left>
      </border>
    </dxf>
  </rfmt>
  <rfmt sheetId="2" sqref="U48:AB4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dn rId="0" localSheetId="1" customView="1" name="Z_98BAE8F5_09FF_4A95_AF6E_4814C3488A0F_.wvu.PrintArea" hidden="1" oldHidden="1">
    <formula>'Форма 9'!$A$1:$K$74</formula>
  </rdn>
  <rdn rId="0" localSheetId="1" customView="1" name="Z_98BAE8F5_09FF_4A95_AF6E_4814C3488A0F_.wvu.PrintTitles" hidden="1" oldHidden="1">
    <formula>'Форма 9'!$17:$17</formula>
  </rdn>
  <rdn rId="0" localSheetId="1" customView="1" name="Z_98BAE8F5_09FF_4A95_AF6E_4814C3488A0F_.wvu.FilterData" hidden="1" oldHidden="1">
    <formula>'Форма 9'!$A$17:$K$74</formula>
  </rdn>
  <rdn rId="0" localSheetId="2" customView="1" name="Z_98BAE8F5_09FF_4A95_AF6E_4814C3488A0F_.wvu.PrintArea" hidden="1" oldHidden="1">
    <formula>'Форма 9 (2)'!$A$1:$AC$74</formula>
  </rdn>
  <rdn rId="0" localSheetId="2" customView="1" name="Z_98BAE8F5_09FF_4A95_AF6E_4814C3488A0F_.wvu.PrintTitles" hidden="1" oldHidden="1">
    <formula>'Форма 9 (2)'!$17:$17</formula>
  </rdn>
  <rdn rId="0" localSheetId="2" customView="1" name="Z_98BAE8F5_09FF_4A95_AF6E_4814C3488A0F_.wvu.FilterData" hidden="1" oldHidden="1">
    <formula>'Форма 9 (2)'!$A$17:$AC$74</formula>
  </rdn>
  <rcv guid="{98BAE8F5-09FF-4A95-AF6E-4814C3488A0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8E0CAE-9F3F-4F70-BF54-65CF9D13CA45}" action="delete"/>
  <rdn rId="0" localSheetId="1" customView="1" name="Z_698E0CAE_9F3F_4F70_BF54_65CF9D13CA45_.wvu.PrintArea" hidden="1" oldHidden="1">
    <formula>'Форма 9'!$A$1:$K$74</formula>
    <oldFormula>'Форма 9'!$A$1:$K$74</oldFormula>
  </rdn>
  <rdn rId="0" localSheetId="1" customView="1" name="Z_698E0CAE_9F3F_4F70_BF54_65CF9D13CA45_.wvu.PrintTitles" hidden="1" oldHidden="1">
    <formula>'Форма 9'!$17:$17</formula>
    <oldFormula>'Форма 9'!$17:$17</oldFormula>
  </rdn>
  <rdn rId="0" localSheetId="1" customView="1" name="Z_698E0CAE_9F3F_4F70_BF54_65CF9D13CA45_.wvu.FilterData" hidden="1" oldHidden="1">
    <formula>'Форма 9'!$A$17:$K$74</formula>
    <oldFormula>'Форма 9'!$A$17:$K$74</oldFormula>
  </rdn>
  <rdn rId="0" localSheetId="2" customView="1" name="Z_698E0CAE_9F3F_4F70_BF54_65CF9D13CA45_.wvu.PrintArea" hidden="1" oldHidden="1">
    <formula>'Форма 9 (2)'!$A$1:$AC$74</formula>
    <oldFormula>'Форма 9 (2)'!$A$1:$AC$74</oldFormula>
  </rdn>
  <rdn rId="0" localSheetId="2" customView="1" name="Z_698E0CAE_9F3F_4F70_BF54_65CF9D13CA45_.wvu.PrintTitles" hidden="1" oldHidden="1">
    <formula>'Форма 9 (2)'!$17:$17</formula>
    <oldFormula>'Форма 9 (2)'!$17:$17</oldFormula>
  </rdn>
  <rdn rId="0" localSheetId="2" customView="1" name="Z_698E0CAE_9F3F_4F70_BF54_65CF9D13CA45_.wvu.FilterData" hidden="1" oldHidden="1">
    <formula>'Форма 9 (2)'!$A$17:$AC$74</formula>
    <oldFormula>'Форма 9 (2)'!$A$17:$AC$74</oldFormula>
  </rdn>
  <rcv guid="{698E0CAE-9F3F-4F70-BF54-65CF9D13CA4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 odxf="1" dxf="1">
    <nc r="M49">
      <f>B49+B50+B52</f>
    </nc>
    <odxf>
      <numFmt numFmtId="0" formatCode="General"/>
    </odxf>
    <ndxf>
      <numFmt numFmtId="164" formatCode="#,##0.0"/>
    </ndxf>
  </rcc>
  <rcc rId="73" sId="1" odxf="1" dxf="1" numFmtId="4">
    <oc r="B49">
      <v>72580.2</v>
    </oc>
    <nc r="B49">
      <f>'Форма 9 (2)'!D49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4" sId="1" odxf="1" dxf="1" numFmtId="4">
    <oc r="B50">
      <v>42596.6</v>
    </oc>
    <nc r="B50">
      <f>'Форма 9 (2)'!D50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5" sId="1" odxf="1" dxf="1" numFmtId="4">
    <oc r="B51">
      <v>3804.8</v>
    </oc>
    <nc r="B51">
      <f>'Форма 9 (2)'!D51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6" sId="1" odxf="1" dxf="1" numFmtId="4">
    <oc r="B52">
      <v>975330.8</v>
    </oc>
    <nc r="B52">
      <f>'Форма 9 (2)'!D52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7" sId="2" odxf="1" dxf="1">
    <nc r="D50">
      <f>SUM(B50:C50)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8" sId="2" odxf="1" dxf="1">
    <nc r="D51">
      <f>SUM(B51:C51)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9" sId="1" odxf="1" dxf="1" numFmtId="4">
    <oc r="D49">
      <v>72580.2</v>
    </oc>
    <nc r="D49">
      <f>'Форма 9 (2)'!J49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80" sId="1" odxf="1" dxf="1" numFmtId="4">
    <oc r="D50">
      <v>42596.6</v>
    </oc>
    <nc r="D50">
      <f>'Форма 9 (2)'!J50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81" sId="1" odxf="1" dxf="1" numFmtId="4">
    <oc r="D51">
      <v>3804.8</v>
    </oc>
    <nc r="D51">
      <f>'Форма 9 (2)'!J51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82" sId="1" odxf="1" dxf="1" numFmtId="4">
    <oc r="D52">
      <v>0</v>
    </oc>
    <nc r="D52">
      <f>'Форма 9 (2)'!J52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49" start="0" length="0">
    <dxf>
      <font>
        <b/>
        <sz val="12"/>
        <color auto="1"/>
        <name val="Times New Roman"/>
        <scheme val="none"/>
      </font>
    </dxf>
  </rfmt>
  <rfmt sheetId="1" sqref="E50" start="0" length="0">
    <dxf>
      <font>
        <b/>
        <sz val="12"/>
        <color auto="1"/>
        <name val="Times New Roman"/>
        <scheme val="none"/>
      </font>
    </dxf>
  </rfmt>
  <rfmt sheetId="1" sqref="E51" start="0" length="0">
    <dxf>
      <font>
        <b/>
        <sz val="12"/>
        <color auto="1"/>
        <name val="Times New Roman"/>
        <scheme val="none"/>
      </font>
    </dxf>
  </rfmt>
  <rfmt sheetId="1" sqref="E52" start="0" length="0">
    <dxf>
      <font>
        <b/>
        <sz val="12"/>
        <color auto="1"/>
        <name val="Times New Roman"/>
        <scheme val="none"/>
      </font>
    </dxf>
  </rfmt>
  <rcc rId="83" sId="1" odxf="1" dxf="1" numFmtId="4">
    <oc r="C49">
      <v>0</v>
    </oc>
    <nc r="C49">
      <f>'Форма 9 (2)'!G49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84" sId="1" odxf="1" dxf="1" numFmtId="4">
    <oc r="C50">
      <v>0</v>
    </oc>
    <nc r="C50">
      <f>'Форма 9 (2)'!G50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85" sId="1" odxf="1" dxf="1" numFmtId="4">
    <oc r="C51">
      <v>0</v>
    </oc>
    <nc r="C51">
      <f>'Форма 9 (2)'!G51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86" sId="1" odxf="1" dxf="1" numFmtId="4">
    <oc r="C52">
      <v>975330.8</v>
    </oc>
    <nc r="C52">
      <f>'Форма 9 (2)'!G52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87" sId="1">
    <oc r="E49">
      <v>0</v>
    </oc>
    <nc r="E49">
      <f>'Форма 9 (2)'!M49</f>
    </nc>
  </rcc>
  <rcc rId="88" sId="1">
    <oc r="E50">
      <v>285083.09999999998</v>
    </oc>
    <nc r="E50">
      <f>'Форма 9 (2)'!M50</f>
    </nc>
  </rcc>
  <rcc rId="89" sId="1">
    <oc r="E51">
      <v>0</v>
    </oc>
    <nc r="E51">
      <f>'Форма 9 (2)'!M51</f>
    </nc>
  </rcc>
  <rcc rId="90" sId="1">
    <oc r="E52">
      <v>644560.1</v>
    </oc>
    <nc r="E52">
      <f>'Форма 9 (2)'!M52</f>
    </nc>
  </rcc>
  <rcc rId="91" sId="1" odxf="1" dxf="1" numFmtId="4">
    <oc r="F49">
      <v>0</v>
    </oc>
    <nc r="F49">
      <f>'Форма 9 (2)'!N49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2" sId="1" odxf="1" dxf="1" numFmtId="4">
    <oc r="F50">
      <v>250000</v>
    </oc>
    <nc r="F50">
      <f>'Форма 9 (2)'!N50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3" sId="1" odxf="1" dxf="1" numFmtId="4">
    <oc r="F51">
      <v>0</v>
    </oc>
    <nc r="F51">
      <f>'Форма 9 (2)'!N51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4" sId="1" odxf="1" dxf="1" numFmtId="4">
    <oc r="F52">
      <v>644560.1</v>
    </oc>
    <nc r="F52">
      <f>'Форма 9 (2)'!N52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5" sId="1" odxf="1" dxf="1" numFmtId="4">
    <oc r="G49">
      <v>0</v>
    </oc>
    <nc r="G49">
      <f>'Форма 9 (2)'!S49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6" sId="1" odxf="1" dxf="1" numFmtId="4">
    <oc r="G50">
      <v>35083.1</v>
    </oc>
    <nc r="G50">
      <f>'Форма 9 (2)'!S50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7" sId="1" odxf="1" dxf="1" numFmtId="4">
    <oc r="G51">
      <v>0</v>
    </oc>
    <nc r="G51">
      <f>'Форма 9 (2)'!S51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8" sId="1" odxf="1" dxf="1" numFmtId="4">
    <oc r="G52">
      <v>0</v>
    </oc>
    <nc r="G52">
      <f>'Форма 9 (2)'!S52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99" sId="1" odxf="1" dxf="1" numFmtId="4">
    <oc r="H49">
      <v>0</v>
    </oc>
    <nc r="H49">
      <f>'Форма 9 (2)'!V49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0" sId="1" odxf="1" dxf="1" numFmtId="4">
    <oc r="H50">
      <v>285083.09999999998</v>
    </oc>
    <nc r="H50">
      <f>'Форма 9 (2)'!V50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1" sId="1" odxf="1" dxf="1" numFmtId="4">
    <oc r="H51">
      <v>0</v>
    </oc>
    <nc r="H51">
      <f>'Форма 9 (2)'!V51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2" sId="1" odxf="1" dxf="1" numFmtId="4">
    <oc r="H52">
      <v>212700</v>
    </oc>
    <nc r="H52">
      <f>'Форма 9 (2)'!V52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3" sId="1" odxf="1" dxf="1" numFmtId="4">
    <oc r="I49">
      <v>0</v>
    </oc>
    <nc r="I49">
      <f>'Форма 9 (2)'!Y49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4" sId="1" odxf="1" dxf="1" numFmtId="4">
    <oc r="I50">
      <v>250000</v>
    </oc>
    <nc r="I50">
      <f>'Форма 9 (2)'!Y50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5" sId="1" odxf="1" dxf="1" numFmtId="4">
    <oc r="I51">
      <v>0</v>
    </oc>
    <nc r="I51">
      <f>'Форма 9 (2)'!Y51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6" sId="1" odxf="1" dxf="1" numFmtId="4">
    <oc r="I52">
      <v>212700</v>
    </oc>
    <nc r="I52">
      <f>'Форма 9 (2)'!Y52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7" sId="1" odxf="1" dxf="1" numFmtId="4">
    <oc r="J49">
      <v>0</v>
    </oc>
    <nc r="J49">
      <f>'Форма 9 (2)'!AB49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8" sId="1" odxf="1" dxf="1" numFmtId="4">
    <oc r="J50">
      <v>35083.1</v>
    </oc>
    <nc r="J50">
      <f>'Форма 9 (2)'!AB50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09" sId="1" odxf="1" dxf="1" numFmtId="4">
    <oc r="J51">
      <v>0</v>
    </oc>
    <nc r="J51">
      <f>'Форма 9 (2)'!AB51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cc rId="110" sId="1" odxf="1" dxf="1" numFmtId="4">
    <oc r="J52">
      <v>0</v>
    </oc>
    <nc r="J52">
      <f>'Форма 9 (2)'!AB52</f>
    </nc>
    <odxf>
      <font>
        <b val="0"/>
        <sz val="12"/>
        <color auto="1"/>
        <name val="Times New Roman"/>
        <scheme val="none"/>
      </font>
    </odxf>
    <ndxf>
      <font>
        <b/>
        <sz val="12"/>
        <color auto="1"/>
        <name val="Times New Roman"/>
        <scheme val="none"/>
      </font>
    </ndxf>
  </rcc>
  <rdn rId="0" localSheetId="1" customView="1" name="Z_6CED7BAE_6825_4F9E_9F47_C5A312CE466A_.wvu.PrintArea" hidden="1" oldHidden="1">
    <formula>'Форма 9'!$A$1:$K$74</formula>
  </rdn>
  <rdn rId="0" localSheetId="1" customView="1" name="Z_6CED7BAE_6825_4F9E_9F47_C5A312CE466A_.wvu.PrintTitles" hidden="1" oldHidden="1">
    <formula>'Форма 9'!$17:$17</formula>
  </rdn>
  <rdn rId="0" localSheetId="1" customView="1" name="Z_6CED7BAE_6825_4F9E_9F47_C5A312CE466A_.wvu.FilterData" hidden="1" oldHidden="1">
    <formula>'Форма 9'!$A$17:$K$74</formula>
  </rdn>
  <rdn rId="0" localSheetId="2" customView="1" name="Z_6CED7BAE_6825_4F9E_9F47_C5A312CE466A_.wvu.PrintArea" hidden="1" oldHidden="1">
    <formula>'Форма 9 (2)'!$A$1:$AC$74</formula>
  </rdn>
  <rdn rId="0" localSheetId="2" customView="1" name="Z_6CED7BAE_6825_4F9E_9F47_C5A312CE466A_.wvu.PrintTitles" hidden="1" oldHidden="1">
    <formula>'Форма 9 (2)'!$17:$17</formula>
  </rdn>
  <rdn rId="0" localSheetId="2" customView="1" name="Z_6CED7BAE_6825_4F9E_9F47_C5A312CE466A_.wvu.FilterData" hidden="1" oldHidden="1">
    <formula>'Форма 9 (2)'!$A$17:$AC$74</formula>
  </rdn>
  <rcv guid="{6CED7BAE-6825-4F9E-9F47-C5A312CE466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topLeftCell="A28" zoomScale="90" zoomScaleNormal="90" zoomScaleSheetLayoutView="100" workbookViewId="0">
      <selection activeCell="F7" sqref="F7"/>
    </sheetView>
  </sheetViews>
  <sheetFormatPr defaultRowHeight="15" x14ac:dyDescent="0.25"/>
  <cols>
    <col min="1" max="1" width="32.7109375" customWidth="1"/>
    <col min="2" max="10" width="17.85546875" customWidth="1"/>
    <col min="11" max="11" width="32.85546875" style="15" customWidth="1"/>
    <col min="12" max="12" width="9.140625" hidden="1" customWidth="1"/>
    <col min="13" max="13" width="16.85546875" hidden="1" customWidth="1"/>
    <col min="14" max="14" width="8.85546875" hidden="1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10" t="s">
        <v>22</v>
      </c>
    </row>
    <row r="2" spans="1:11" ht="15.75" x14ac:dyDescent="0.25">
      <c r="K2" s="10" t="s">
        <v>23</v>
      </c>
    </row>
    <row r="3" spans="1:11" ht="15.75" x14ac:dyDescent="0.25">
      <c r="C3" s="7"/>
      <c r="E3" s="7"/>
      <c r="K3" s="10"/>
    </row>
    <row r="4" spans="1:11" ht="15.75" x14ac:dyDescent="0.25">
      <c r="K4" s="10" t="s">
        <v>68</v>
      </c>
    </row>
    <row r="5" spans="1:11" ht="15.75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6"/>
    </row>
    <row r="6" spans="1:11" ht="15.75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3"/>
    </row>
    <row r="7" spans="1:11" ht="15.75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3"/>
    </row>
    <row r="8" spans="1:11" ht="15.75" x14ac:dyDescent="0.25">
      <c r="A8" s="131" t="s">
        <v>19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ht="15.75" x14ac:dyDescent="0.25">
      <c r="A9" s="131" t="s">
        <v>52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ht="15.75" x14ac:dyDescent="0.25">
      <c r="A10" s="17"/>
      <c r="B10" s="11"/>
      <c r="C10" s="11"/>
      <c r="D10" s="18"/>
      <c r="E10" s="11"/>
      <c r="F10" s="18"/>
      <c r="G10" s="11"/>
      <c r="H10" s="11"/>
      <c r="I10" s="18"/>
      <c r="J10" s="18"/>
      <c r="K10" s="14"/>
    </row>
    <row r="11" spans="1:11" x14ac:dyDescent="0.25">
      <c r="I11" s="7"/>
    </row>
    <row r="12" spans="1:11" ht="15.75" x14ac:dyDescent="0.25">
      <c r="A12" s="127" t="s">
        <v>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33"/>
    </row>
    <row r="13" spans="1:11" ht="33" customHeight="1" x14ac:dyDescent="0.25">
      <c r="A13" s="134" t="s">
        <v>16</v>
      </c>
      <c r="B13" s="129" t="s">
        <v>12</v>
      </c>
      <c r="C13" s="137"/>
      <c r="D13" s="137"/>
      <c r="E13" s="137"/>
      <c r="F13" s="137"/>
      <c r="G13" s="137"/>
      <c r="H13" s="137"/>
      <c r="I13" s="137"/>
      <c r="J13" s="130"/>
      <c r="K13" s="134" t="s">
        <v>17</v>
      </c>
    </row>
    <row r="14" spans="1:11" ht="15.75" x14ac:dyDescent="0.25">
      <c r="A14" s="135"/>
      <c r="B14" s="138" t="s">
        <v>25</v>
      </c>
      <c r="C14" s="139"/>
      <c r="D14" s="140"/>
      <c r="E14" s="138" t="s">
        <v>27</v>
      </c>
      <c r="F14" s="139"/>
      <c r="G14" s="140"/>
      <c r="H14" s="138" t="s">
        <v>53</v>
      </c>
      <c r="I14" s="139"/>
      <c r="J14" s="140"/>
      <c r="K14" s="135"/>
    </row>
    <row r="15" spans="1:11" ht="15.75" x14ac:dyDescent="0.25">
      <c r="A15" s="135"/>
      <c r="B15" s="134" t="s">
        <v>11</v>
      </c>
      <c r="C15" s="138" t="s">
        <v>13</v>
      </c>
      <c r="D15" s="140"/>
      <c r="E15" s="134" t="s">
        <v>11</v>
      </c>
      <c r="F15" s="138" t="s">
        <v>13</v>
      </c>
      <c r="G15" s="140"/>
      <c r="H15" s="134" t="s">
        <v>11</v>
      </c>
      <c r="I15" s="129" t="s">
        <v>13</v>
      </c>
      <c r="J15" s="130"/>
      <c r="K15" s="135"/>
    </row>
    <row r="16" spans="1:11" ht="47.25" x14ac:dyDescent="0.25">
      <c r="A16" s="136"/>
      <c r="B16" s="136"/>
      <c r="C16" s="6" t="s">
        <v>14</v>
      </c>
      <c r="D16" s="6" t="s">
        <v>15</v>
      </c>
      <c r="E16" s="136"/>
      <c r="F16" s="6" t="s">
        <v>14</v>
      </c>
      <c r="G16" s="6" t="s">
        <v>15</v>
      </c>
      <c r="H16" s="136"/>
      <c r="I16" s="6" t="s">
        <v>14</v>
      </c>
      <c r="J16" s="6" t="s">
        <v>15</v>
      </c>
      <c r="K16" s="136"/>
    </row>
    <row r="17" spans="1:14" s="5" customFormat="1" ht="15.75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M17" s="12"/>
      <c r="N17" s="12"/>
    </row>
    <row r="18" spans="1:14" ht="31.5" x14ac:dyDescent="0.25">
      <c r="A18" s="1" t="s">
        <v>1</v>
      </c>
      <c r="B18" s="22">
        <f t="shared" ref="B18:J18" si="0">B19+B71</f>
        <v>17597245.699999999</v>
      </c>
      <c r="C18" s="22">
        <f t="shared" si="0"/>
        <v>11660988.199999999</v>
      </c>
      <c r="D18" s="22">
        <f t="shared" si="0"/>
        <v>5936257.5</v>
      </c>
      <c r="E18" s="22">
        <f t="shared" si="0"/>
        <v>16241375.4</v>
      </c>
      <c r="F18" s="22">
        <f t="shared" si="0"/>
        <v>10123356.9</v>
      </c>
      <c r="G18" s="22">
        <f t="shared" si="0"/>
        <v>6118018.5</v>
      </c>
      <c r="H18" s="22">
        <f t="shared" si="0"/>
        <v>9805118.5</v>
      </c>
      <c r="I18" s="22">
        <f t="shared" si="0"/>
        <v>7363687.4000000004</v>
      </c>
      <c r="J18" s="22">
        <f t="shared" si="0"/>
        <v>2441432.1</v>
      </c>
      <c r="K18" s="173"/>
      <c r="M18" s="7"/>
    </row>
    <row r="19" spans="1:14" ht="15.75" x14ac:dyDescent="0.25">
      <c r="A19" s="1" t="s">
        <v>2</v>
      </c>
      <c r="B19" s="22">
        <f t="shared" ref="B19:J19" si="1">B20+B26+B34+B39+B42+B48+B53+B55+B57+B61</f>
        <v>17475654.699999999</v>
      </c>
      <c r="C19" s="22">
        <f t="shared" si="1"/>
        <v>11539397.199999999</v>
      </c>
      <c r="D19" s="22">
        <f t="shared" si="1"/>
        <v>5936257.5</v>
      </c>
      <c r="E19" s="22">
        <f t="shared" si="1"/>
        <v>16085141.6</v>
      </c>
      <c r="F19" s="22">
        <f t="shared" si="1"/>
        <v>9967123.0999999996</v>
      </c>
      <c r="G19" s="22">
        <f t="shared" si="1"/>
        <v>6118018.5</v>
      </c>
      <c r="H19" s="22">
        <f t="shared" si="1"/>
        <v>9629952.4000000004</v>
      </c>
      <c r="I19" s="22">
        <f t="shared" si="1"/>
        <v>7188521.2999999998</v>
      </c>
      <c r="J19" s="22">
        <f t="shared" si="1"/>
        <v>2441431.1</v>
      </c>
      <c r="K19" s="174"/>
      <c r="M19" s="7"/>
      <c r="N19" s="7"/>
    </row>
    <row r="20" spans="1:14" ht="63" x14ac:dyDescent="0.25">
      <c r="A20" s="1" t="s">
        <v>3</v>
      </c>
      <c r="B20" s="22">
        <f>B21+B22+B23+B24+B25</f>
        <v>1237289.3999999999</v>
      </c>
      <c r="C20" s="22">
        <f t="shared" ref="C20:J20" si="2">C21+C22+C23+C24+C25</f>
        <v>1237289.3999999999</v>
      </c>
      <c r="D20" s="22">
        <f t="shared" si="2"/>
        <v>0</v>
      </c>
      <c r="E20" s="22">
        <f t="shared" si="2"/>
        <v>2057509.1</v>
      </c>
      <c r="F20" s="22">
        <f t="shared" si="2"/>
        <v>2057509.1</v>
      </c>
      <c r="G20" s="22">
        <f t="shared" si="2"/>
        <v>0</v>
      </c>
      <c r="H20" s="22">
        <f t="shared" si="2"/>
        <v>2344098.9</v>
      </c>
      <c r="I20" s="22">
        <f t="shared" si="2"/>
        <v>2344098.9</v>
      </c>
      <c r="J20" s="22">
        <f t="shared" si="2"/>
        <v>0</v>
      </c>
      <c r="K20" s="175"/>
      <c r="M20" s="7"/>
    </row>
    <row r="21" spans="1:14" ht="102.75" customHeight="1" x14ac:dyDescent="0.25">
      <c r="A21" s="65" t="s">
        <v>28</v>
      </c>
      <c r="B21" s="23">
        <f>C21</f>
        <v>78000</v>
      </c>
      <c r="C21" s="23">
        <v>78000</v>
      </c>
      <c r="D21" s="23">
        <v>0</v>
      </c>
      <c r="E21" s="23">
        <v>78000</v>
      </c>
      <c r="F21" s="23">
        <v>78000</v>
      </c>
      <c r="G21" s="23">
        <v>0</v>
      </c>
      <c r="H21" s="23">
        <v>78000</v>
      </c>
      <c r="I21" s="23">
        <v>78000</v>
      </c>
      <c r="J21" s="23">
        <v>0</v>
      </c>
      <c r="K21" s="2" t="s">
        <v>30</v>
      </c>
      <c r="M21" s="7"/>
    </row>
    <row r="22" spans="1:14" ht="78.75" x14ac:dyDescent="0.25">
      <c r="A22" s="65" t="s">
        <v>29</v>
      </c>
      <c r="B22" s="23">
        <f>C22</f>
        <v>134773</v>
      </c>
      <c r="C22" s="23">
        <f>'Форма 9 (2)'!D22</f>
        <v>134773</v>
      </c>
      <c r="D22" s="23">
        <v>0</v>
      </c>
      <c r="E22" s="23">
        <v>0</v>
      </c>
      <c r="F22" s="23">
        <v>0</v>
      </c>
      <c r="G22" s="23">
        <v>0</v>
      </c>
      <c r="H22" s="23">
        <f>'Форма 9 (2)'!V22</f>
        <v>0</v>
      </c>
      <c r="I22" s="23">
        <f>'Форма 9 (2)'!Y22</f>
        <v>0</v>
      </c>
      <c r="J22" s="23">
        <v>0</v>
      </c>
      <c r="K22" s="2" t="s">
        <v>31</v>
      </c>
    </row>
    <row r="23" spans="1:14" ht="44.25" customHeight="1" x14ac:dyDescent="0.25">
      <c r="A23" s="125" t="s">
        <v>54</v>
      </c>
      <c r="B23" s="23">
        <f>'Форма 9 (2)'!D23</f>
        <v>180531.9</v>
      </c>
      <c r="C23" s="23">
        <f>'Форма 9 (2)'!G23</f>
        <v>180531.9</v>
      </c>
      <c r="D23" s="23">
        <v>0</v>
      </c>
      <c r="E23" s="23">
        <f>F23</f>
        <v>436418.7</v>
      </c>
      <c r="F23" s="23">
        <f>'Форма 9 (2)'!M23</f>
        <v>436418.7</v>
      </c>
      <c r="G23" s="23">
        <v>0</v>
      </c>
      <c r="H23" s="23">
        <f>'Форма 9 (2)'!V23</f>
        <v>381485</v>
      </c>
      <c r="I23" s="23">
        <f>'Форма 9 (2)'!Y23</f>
        <v>381485</v>
      </c>
      <c r="J23" s="23">
        <v>0</v>
      </c>
      <c r="K23" s="2" t="s">
        <v>31</v>
      </c>
    </row>
    <row r="24" spans="1:14" ht="42" customHeight="1" x14ac:dyDescent="0.25">
      <c r="A24" s="126"/>
      <c r="B24" s="23">
        <f>'Форма 9 (2)'!D24</f>
        <v>105866.8</v>
      </c>
      <c r="C24" s="23">
        <f>'Форма 9 (2)'!G24</f>
        <v>105866.8</v>
      </c>
      <c r="D24" s="23"/>
      <c r="E24" s="23">
        <f>'Форма 9 (2)'!M24</f>
        <v>115126.2</v>
      </c>
      <c r="F24" s="23">
        <f>'Форма 9 (2)'!P24</f>
        <v>115126.2</v>
      </c>
      <c r="G24" s="23"/>
      <c r="H24" s="23"/>
      <c r="I24" s="23"/>
      <c r="J24" s="23"/>
      <c r="K24" s="2" t="s">
        <v>30</v>
      </c>
    </row>
    <row r="25" spans="1:14" ht="63" customHeight="1" x14ac:dyDescent="0.25">
      <c r="A25" s="65" t="s">
        <v>55</v>
      </c>
      <c r="B25" s="23">
        <f>'Форма 9 (2)'!D25</f>
        <v>738117.7</v>
      </c>
      <c r="C25" s="23">
        <f>'Форма 9 (2)'!G25</f>
        <v>738117.7</v>
      </c>
      <c r="D25" s="23">
        <v>0</v>
      </c>
      <c r="E25" s="23">
        <v>1427964.2</v>
      </c>
      <c r="F25" s="23">
        <v>1427964.2</v>
      </c>
      <c r="G25" s="23">
        <v>0</v>
      </c>
      <c r="H25" s="23">
        <f>'Форма 9 (2)'!V25</f>
        <v>1884613.9</v>
      </c>
      <c r="I25" s="23">
        <f>'Форма 9 (2)'!Y25</f>
        <v>1884613.9</v>
      </c>
      <c r="J25" s="23">
        <v>0</v>
      </c>
      <c r="K25" s="2" t="s">
        <v>31</v>
      </c>
    </row>
    <row r="26" spans="1:14" ht="63" x14ac:dyDescent="0.25">
      <c r="A26" s="1" t="s">
        <v>4</v>
      </c>
      <c r="B26" s="22">
        <f>'Форма 9 (2)'!D26</f>
        <v>869978.3</v>
      </c>
      <c r="C26" s="22">
        <f>'Форма 9 (2)'!G26</f>
        <v>56186</v>
      </c>
      <c r="D26" s="22">
        <f>'Форма 9 (2)'!J26</f>
        <v>813792.3</v>
      </c>
      <c r="E26" s="22">
        <f>'Форма 9 (2)'!M26</f>
        <v>2418954.2000000002</v>
      </c>
      <c r="F26" s="22">
        <f>'Форма 9 (2)'!N26</f>
        <v>0</v>
      </c>
      <c r="G26" s="22">
        <f>'Форма 9 (2)'!S26</f>
        <v>2418954.2000000002</v>
      </c>
      <c r="H26" s="22">
        <f>'Форма 9 (2)'!V26</f>
        <v>2028303.8</v>
      </c>
      <c r="I26" s="22">
        <f>'Форма 9 (2)'!Y26</f>
        <v>0</v>
      </c>
      <c r="J26" s="22">
        <f>'Форма 9 (2)'!AB26</f>
        <v>2028303.8</v>
      </c>
      <c r="K26" s="116"/>
    </row>
    <row r="27" spans="1:14" ht="63" x14ac:dyDescent="0.25">
      <c r="A27" s="65" t="s">
        <v>56</v>
      </c>
      <c r="B27" s="23">
        <f>'Форма 9 (2)'!D27</f>
        <v>56186</v>
      </c>
      <c r="C27" s="23">
        <f>'Форма 9 (2)'!G27</f>
        <v>56186</v>
      </c>
      <c r="D27" s="23">
        <f>'Форма 9 (2)'!J27</f>
        <v>0</v>
      </c>
      <c r="E27" s="23">
        <f>'Форма 9 (2)'!M27</f>
        <v>0</v>
      </c>
      <c r="F27" s="23">
        <f>'Форма 9 (2)'!N27</f>
        <v>0</v>
      </c>
      <c r="G27" s="23">
        <f>'Форма 9 (2)'!S27</f>
        <v>0</v>
      </c>
      <c r="H27" s="23">
        <f>'Форма 9 (2)'!V27</f>
        <v>0</v>
      </c>
      <c r="I27" s="23">
        <f>'Форма 9 (2)'!Y27</f>
        <v>0</v>
      </c>
      <c r="J27" s="23">
        <f>'Форма 9 (2)'!AB27</f>
        <v>0</v>
      </c>
      <c r="K27" s="2" t="s">
        <v>31</v>
      </c>
    </row>
    <row r="28" spans="1:14" ht="63" x14ac:dyDescent="0.25">
      <c r="A28" s="125" t="s">
        <v>57</v>
      </c>
      <c r="B28" s="23">
        <f>'Форма 9 (2)'!D28</f>
        <v>19022.400000000001</v>
      </c>
      <c r="C28" s="23">
        <f>'Форма 9 (2)'!G28</f>
        <v>0</v>
      </c>
      <c r="D28" s="23">
        <f>'Форма 9 (2)'!J28</f>
        <v>19022.400000000001</v>
      </c>
      <c r="E28" s="23">
        <f>'Форма 9 (2)'!M28</f>
        <v>10438.4</v>
      </c>
      <c r="F28" s="23">
        <f>'Форма 9 (2)'!N28</f>
        <v>0</v>
      </c>
      <c r="G28" s="23">
        <f>'Форма 9 (2)'!S28</f>
        <v>10438.4</v>
      </c>
      <c r="H28" s="23">
        <f>'Форма 9 (2)'!V28</f>
        <v>0</v>
      </c>
      <c r="I28" s="23">
        <f>'Форма 9 (2)'!Y28</f>
        <v>0</v>
      </c>
      <c r="J28" s="23">
        <f>'Форма 9 (2)'!AB28</f>
        <v>0</v>
      </c>
      <c r="K28" s="2" t="s">
        <v>32</v>
      </c>
    </row>
    <row r="29" spans="1:14" ht="31.5" x14ac:dyDescent="0.25">
      <c r="A29" s="126"/>
      <c r="B29" s="23">
        <f>'Форма 9 (2)'!D29</f>
        <v>175515.7</v>
      </c>
      <c r="C29" s="23">
        <f>'Форма 9 (2)'!G29</f>
        <v>0</v>
      </c>
      <c r="D29" s="23">
        <f>'Форма 9 (2)'!J29</f>
        <v>175515.7</v>
      </c>
      <c r="E29" s="23">
        <f>'Форма 9 (2)'!M29</f>
        <v>1257230.1000000001</v>
      </c>
      <c r="F29" s="23">
        <f>'Форма 9 (2)'!N29</f>
        <v>0</v>
      </c>
      <c r="G29" s="23">
        <f>'Форма 9 (2)'!S29</f>
        <v>1257230.1000000001</v>
      </c>
      <c r="H29" s="23">
        <f>'Форма 9 (2)'!V29</f>
        <v>59932.4</v>
      </c>
      <c r="I29" s="23">
        <f>'Форма 9 (2)'!Y29</f>
        <v>0</v>
      </c>
      <c r="J29" s="23">
        <f>'Форма 9 (2)'!AB29</f>
        <v>59932.4</v>
      </c>
      <c r="K29" s="2" t="s">
        <v>31</v>
      </c>
    </row>
    <row r="30" spans="1:14" ht="63" x14ac:dyDescent="0.25">
      <c r="A30" s="125" t="s">
        <v>58</v>
      </c>
      <c r="B30" s="23">
        <f>'Форма 9 (2)'!D30</f>
        <v>7395</v>
      </c>
      <c r="C30" s="23">
        <f>'Форма 9 (2)'!G30</f>
        <v>0</v>
      </c>
      <c r="D30" s="23">
        <f>'Форма 9 (2)'!J30</f>
        <v>7395</v>
      </c>
      <c r="E30" s="23">
        <f>'Форма 9 (2)'!M30</f>
        <v>7395</v>
      </c>
      <c r="F30" s="23">
        <f>'Форма 9 (2)'!N30</f>
        <v>0</v>
      </c>
      <c r="G30" s="23">
        <f>'Форма 9 (2)'!S30</f>
        <v>7395</v>
      </c>
      <c r="H30" s="23">
        <f>'Форма 9 (2)'!V30</f>
        <v>7395</v>
      </c>
      <c r="I30" s="23">
        <f>'Форма 9 (2)'!Y30</f>
        <v>0</v>
      </c>
      <c r="J30" s="23">
        <f>'Форма 9 (2)'!AB30</f>
        <v>7395</v>
      </c>
      <c r="K30" s="2" t="s">
        <v>32</v>
      </c>
    </row>
    <row r="31" spans="1:14" ht="31.5" x14ac:dyDescent="0.25">
      <c r="A31" s="126"/>
      <c r="B31" s="23">
        <f>'Форма 9 (2)'!D31</f>
        <v>230514</v>
      </c>
      <c r="C31" s="23">
        <f>'Форма 9 (2)'!G31</f>
        <v>0</v>
      </c>
      <c r="D31" s="23">
        <f>'Форма 9 (2)'!J31</f>
        <v>230514</v>
      </c>
      <c r="E31" s="23">
        <f>'Форма 9 (2)'!M31</f>
        <v>52215</v>
      </c>
      <c r="F31" s="23">
        <f>'Форма 9 (2)'!N31</f>
        <v>0</v>
      </c>
      <c r="G31" s="23">
        <f>'Форма 9 (2)'!S31</f>
        <v>52215</v>
      </c>
      <c r="H31" s="23">
        <f>'Форма 9 (2)'!V31</f>
        <v>1845444.9</v>
      </c>
      <c r="I31" s="23">
        <f>'Форма 9 (2)'!Y31</f>
        <v>0</v>
      </c>
      <c r="J31" s="23">
        <f>'Форма 9 (2)'!AB31</f>
        <v>1845444.9</v>
      </c>
      <c r="K31" s="2" t="s">
        <v>31</v>
      </c>
    </row>
    <row r="32" spans="1:14" ht="63" x14ac:dyDescent="0.25">
      <c r="A32" s="125" t="s">
        <v>59</v>
      </c>
      <c r="B32" s="23">
        <f>'Форма 9 (2)'!D32</f>
        <v>59660.800000000003</v>
      </c>
      <c r="C32" s="23">
        <f>'Форма 9 (2)'!G32</f>
        <v>0</v>
      </c>
      <c r="D32" s="23">
        <f>'Форма 9 (2)'!J32</f>
        <v>59660.800000000003</v>
      </c>
      <c r="E32" s="23">
        <f>'Форма 9 (2)'!M32</f>
        <v>390847.1</v>
      </c>
      <c r="F32" s="23">
        <f>'Форма 9 (2)'!N32</f>
        <v>0</v>
      </c>
      <c r="G32" s="23">
        <f>'Форма 9 (2)'!S32</f>
        <v>390847.1</v>
      </c>
      <c r="H32" s="23">
        <f>'Форма 9 (2)'!V32</f>
        <v>115531.5</v>
      </c>
      <c r="I32" s="23">
        <f>'Форма 9 (2)'!Y32</f>
        <v>0</v>
      </c>
      <c r="J32" s="23">
        <f>'Форма 9 (2)'!AB32</f>
        <v>115531.5</v>
      </c>
      <c r="K32" s="2" t="s">
        <v>32</v>
      </c>
    </row>
    <row r="33" spans="1:13" ht="31.5" x14ac:dyDescent="0.25">
      <c r="A33" s="126"/>
      <c r="B33" s="23">
        <f>'Форма 9 (2)'!D33</f>
        <v>321684.40000000002</v>
      </c>
      <c r="C33" s="23">
        <f>'Форма 9 (2)'!G33</f>
        <v>0</v>
      </c>
      <c r="D33" s="23">
        <f>'Форма 9 (2)'!J33</f>
        <v>321684.40000000002</v>
      </c>
      <c r="E33" s="23">
        <f>'Форма 9 (2)'!M33</f>
        <v>700828.6</v>
      </c>
      <c r="F33" s="23">
        <f>'Форма 9 (2)'!N33</f>
        <v>0</v>
      </c>
      <c r="G33" s="23">
        <f>'Форма 9 (2)'!S33</f>
        <v>700828.6</v>
      </c>
      <c r="H33" s="23">
        <f>'Форма 9 (2)'!V33</f>
        <v>0</v>
      </c>
      <c r="I33" s="23">
        <f>'Форма 9 (2)'!Y33</f>
        <v>0</v>
      </c>
      <c r="J33" s="23">
        <f>'Форма 9 (2)'!AB33</f>
        <v>0</v>
      </c>
      <c r="K33" s="2" t="s">
        <v>31</v>
      </c>
    </row>
    <row r="34" spans="1:13" ht="78.75" x14ac:dyDescent="0.25">
      <c r="A34" s="1" t="s">
        <v>5</v>
      </c>
      <c r="B34" s="22">
        <f>SUM(B35:B38)</f>
        <v>1114837.1000000001</v>
      </c>
      <c r="C34" s="22">
        <f>SUM(C35:C38)</f>
        <v>553225</v>
      </c>
      <c r="D34" s="22">
        <f>SUM(D35:D38)</f>
        <v>561612.1</v>
      </c>
      <c r="E34" s="22">
        <v>340641</v>
      </c>
      <c r="F34" s="22">
        <v>112000</v>
      </c>
      <c r="G34" s="22">
        <v>228641</v>
      </c>
      <c r="H34" s="22">
        <v>196063.1</v>
      </c>
      <c r="I34" s="22">
        <v>112000</v>
      </c>
      <c r="J34" s="22">
        <v>84063.1</v>
      </c>
      <c r="K34" s="116"/>
    </row>
    <row r="35" spans="1:13" ht="31.5" x14ac:dyDescent="0.25">
      <c r="A35" s="125" t="s">
        <v>33</v>
      </c>
      <c r="B35" s="23">
        <v>194639.4</v>
      </c>
      <c r="C35" s="23">
        <v>63225</v>
      </c>
      <c r="D35" s="23">
        <v>131414.39999999999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" t="s">
        <v>31</v>
      </c>
    </row>
    <row r="36" spans="1:13" ht="47.25" x14ac:dyDescent="0.25">
      <c r="A36" s="126"/>
      <c r="B36" s="23">
        <v>269452.5</v>
      </c>
      <c r="C36" s="23">
        <v>269452.5</v>
      </c>
      <c r="D36" s="23">
        <v>0</v>
      </c>
      <c r="E36" s="23">
        <v>0</v>
      </c>
      <c r="F36" s="23">
        <v>0</v>
      </c>
      <c r="G36" s="23">
        <v>0</v>
      </c>
      <c r="H36" s="23">
        <v>112000</v>
      </c>
      <c r="I36" s="23">
        <v>112000</v>
      </c>
      <c r="J36" s="22">
        <v>0</v>
      </c>
      <c r="K36" s="2" t="s">
        <v>35</v>
      </c>
    </row>
    <row r="37" spans="1:13" ht="31.5" x14ac:dyDescent="0.25">
      <c r="A37" s="125" t="s">
        <v>34</v>
      </c>
      <c r="B37" s="23">
        <v>430197.7</v>
      </c>
      <c r="C37" s="23">
        <v>0</v>
      </c>
      <c r="D37" s="23">
        <v>430197.7</v>
      </c>
      <c r="E37" s="23">
        <v>228641</v>
      </c>
      <c r="F37" s="23">
        <v>0</v>
      </c>
      <c r="G37" s="23">
        <v>228641</v>
      </c>
      <c r="H37" s="23">
        <v>84063.1</v>
      </c>
      <c r="I37" s="22">
        <v>0</v>
      </c>
      <c r="J37" s="23">
        <v>84063.1</v>
      </c>
      <c r="K37" s="2" t="s">
        <v>31</v>
      </c>
    </row>
    <row r="38" spans="1:13" ht="47.25" x14ac:dyDescent="0.25">
      <c r="A38" s="126"/>
      <c r="B38" s="23">
        <v>220547.5</v>
      </c>
      <c r="C38" s="23">
        <v>220547.5</v>
      </c>
      <c r="D38" s="23">
        <v>0</v>
      </c>
      <c r="E38" s="23">
        <v>112000</v>
      </c>
      <c r="F38" s="23">
        <v>112000</v>
      </c>
      <c r="G38" s="23">
        <v>0</v>
      </c>
      <c r="H38" s="23">
        <v>0</v>
      </c>
      <c r="I38" s="23">
        <v>0</v>
      </c>
      <c r="J38" s="23">
        <v>0</v>
      </c>
      <c r="K38" s="2" t="s">
        <v>35</v>
      </c>
    </row>
    <row r="39" spans="1:13" ht="63" x14ac:dyDescent="0.25">
      <c r="A39" s="1" t="s">
        <v>24</v>
      </c>
      <c r="B39" s="22">
        <f>C39+D39</f>
        <v>563490.80000000005</v>
      </c>
      <c r="C39" s="22">
        <v>0</v>
      </c>
      <c r="D39" s="22">
        <f>D40+D41</f>
        <v>563490.80000000005</v>
      </c>
      <c r="E39" s="22">
        <f>F39+G39</f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" t="s">
        <v>31</v>
      </c>
      <c r="M39" t="s">
        <v>26</v>
      </c>
    </row>
    <row r="40" spans="1:13" ht="63" x14ac:dyDescent="0.25">
      <c r="A40" s="62" t="s">
        <v>36</v>
      </c>
      <c r="B40" s="23">
        <f>C40+D40</f>
        <v>236860.3</v>
      </c>
      <c r="C40" s="23">
        <v>0</v>
      </c>
      <c r="D40" s="23">
        <f>'Форма 9 (2)'!D40</f>
        <v>236860.3</v>
      </c>
      <c r="E40" s="23">
        <f>F40+G40</f>
        <v>0</v>
      </c>
      <c r="F40" s="23">
        <v>0</v>
      </c>
      <c r="G40" s="23">
        <f>'Форма 9 (2)'!M40</f>
        <v>0</v>
      </c>
      <c r="H40" s="23">
        <v>0</v>
      </c>
      <c r="I40" s="23">
        <v>0</v>
      </c>
      <c r="J40" s="23">
        <v>0</v>
      </c>
      <c r="K40" s="2" t="s">
        <v>31</v>
      </c>
    </row>
    <row r="41" spans="1:13" ht="31.5" x14ac:dyDescent="0.25">
      <c r="A41" s="65" t="s">
        <v>37</v>
      </c>
      <c r="B41" s="23">
        <f>C41+D41</f>
        <v>326630.5</v>
      </c>
      <c r="C41" s="23">
        <v>0</v>
      </c>
      <c r="D41" s="23">
        <v>326630.5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" t="s">
        <v>31</v>
      </c>
    </row>
    <row r="42" spans="1:13" ht="110.25" x14ac:dyDescent="0.25">
      <c r="A42" s="1" t="s">
        <v>6</v>
      </c>
      <c r="B42" s="22">
        <f>B43+B44+B45++B46+B47</f>
        <v>3364453.9</v>
      </c>
      <c r="C42" s="22">
        <f t="shared" ref="C42:J42" si="3">C43+C44+C45++C46+C47</f>
        <v>0</v>
      </c>
      <c r="D42" s="22">
        <f t="shared" si="3"/>
        <v>3364453.9</v>
      </c>
      <c r="E42" s="22">
        <f t="shared" si="3"/>
        <v>3246429.1</v>
      </c>
      <c r="F42" s="22">
        <f t="shared" si="3"/>
        <v>0</v>
      </c>
      <c r="G42" s="22">
        <f t="shared" si="3"/>
        <v>3246429.1</v>
      </c>
      <c r="H42" s="22">
        <f t="shared" si="3"/>
        <v>61199.1</v>
      </c>
      <c r="I42" s="22">
        <f t="shared" si="3"/>
        <v>0</v>
      </c>
      <c r="J42" s="22">
        <f t="shared" si="3"/>
        <v>61199.1</v>
      </c>
      <c r="K42" s="116"/>
    </row>
    <row r="43" spans="1:13" ht="47.25" x14ac:dyDescent="0.25">
      <c r="A43" s="65" t="s">
        <v>60</v>
      </c>
      <c r="B43" s="23">
        <f>C43+D43</f>
        <v>241741.1</v>
      </c>
      <c r="C43" s="23">
        <v>0</v>
      </c>
      <c r="D43" s="23">
        <v>241741.1</v>
      </c>
      <c r="E43" s="23">
        <v>61199.1</v>
      </c>
      <c r="F43" s="23">
        <v>0</v>
      </c>
      <c r="G43" s="23">
        <v>61199.1</v>
      </c>
      <c r="H43" s="23">
        <v>61199.1</v>
      </c>
      <c r="I43" s="23">
        <v>0</v>
      </c>
      <c r="J43" s="23">
        <v>61199.1</v>
      </c>
      <c r="K43" s="176" t="s">
        <v>31</v>
      </c>
    </row>
    <row r="44" spans="1:13" ht="110.25" x14ac:dyDescent="0.25">
      <c r="A44" s="65" t="s">
        <v>38</v>
      </c>
      <c r="B44" s="23">
        <v>224312</v>
      </c>
      <c r="C44" s="23">
        <v>0</v>
      </c>
      <c r="D44" s="23">
        <v>224312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176"/>
    </row>
    <row r="45" spans="1:13" ht="47.25" x14ac:dyDescent="0.25">
      <c r="A45" s="125" t="s">
        <v>39</v>
      </c>
      <c r="B45" s="23">
        <f>C45+D45</f>
        <v>410092</v>
      </c>
      <c r="C45" s="23">
        <v>0</v>
      </c>
      <c r="D45" s="23">
        <f>'Форма 9 (2)'!D45</f>
        <v>410092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" t="s">
        <v>47</v>
      </c>
    </row>
    <row r="46" spans="1:13" ht="48.75" customHeight="1" x14ac:dyDescent="0.25">
      <c r="A46" s="126"/>
      <c r="B46" s="23">
        <f>'Форма 9 (2)'!D46</f>
        <v>201408.7</v>
      </c>
      <c r="C46" s="23"/>
      <c r="D46" s="23">
        <f>'Форма 9 (2)'!J46</f>
        <v>201408.7</v>
      </c>
      <c r="E46" s="23"/>
      <c r="F46" s="23"/>
      <c r="G46" s="23"/>
      <c r="H46" s="23"/>
      <c r="I46" s="23"/>
      <c r="J46" s="23"/>
      <c r="K46" s="2" t="s">
        <v>72</v>
      </c>
    </row>
    <row r="47" spans="1:13" ht="78.75" x14ac:dyDescent="0.25">
      <c r="A47" s="65" t="s">
        <v>40</v>
      </c>
      <c r="B47" s="23">
        <v>2286900.1</v>
      </c>
      <c r="C47" s="23">
        <v>0</v>
      </c>
      <c r="D47" s="23">
        <v>2286900.1</v>
      </c>
      <c r="E47" s="23">
        <v>3185230</v>
      </c>
      <c r="F47" s="23">
        <v>0</v>
      </c>
      <c r="G47" s="23">
        <v>3185230</v>
      </c>
      <c r="H47" s="23">
        <v>0</v>
      </c>
      <c r="I47" s="23">
        <v>0</v>
      </c>
      <c r="J47" s="23">
        <v>0</v>
      </c>
      <c r="K47" s="2" t="s">
        <v>31</v>
      </c>
    </row>
    <row r="48" spans="1:13" ht="141.75" x14ac:dyDescent="0.25">
      <c r="A48" s="1" t="s">
        <v>7</v>
      </c>
      <c r="B48" s="22">
        <f>B49+B50+B51+B52</f>
        <v>1291179.8</v>
      </c>
      <c r="C48" s="22">
        <f>'Форма 9 (2)'!G48</f>
        <v>1105882.1000000001</v>
      </c>
      <c r="D48" s="22">
        <f>'Форма 9 (2)'!J48</f>
        <v>185297.7</v>
      </c>
      <c r="E48" s="22">
        <f>'Форма 9 (2)'!M48</f>
        <v>929650.4</v>
      </c>
      <c r="F48" s="22">
        <f>'Форма 9 (2)'!P48</f>
        <v>894567.3</v>
      </c>
      <c r="G48" s="22">
        <f>'Форма 9 (2)'!S48</f>
        <v>35083.1</v>
      </c>
      <c r="H48" s="22">
        <f>'Форма 9 (2)'!V48</f>
        <v>497783.1</v>
      </c>
      <c r="I48" s="22">
        <f>'Форма 9 (2)'!Y48</f>
        <v>462700</v>
      </c>
      <c r="J48" s="22">
        <f>'Форма 9 (2)'!AB48</f>
        <v>35083.1</v>
      </c>
      <c r="K48" s="116"/>
    </row>
    <row r="49" spans="1:21" ht="63" x14ac:dyDescent="0.25">
      <c r="A49" s="65" t="s">
        <v>41</v>
      </c>
      <c r="B49" s="23">
        <f>'Форма 9 (2)'!D49</f>
        <v>34603.300000000003</v>
      </c>
      <c r="C49" s="22">
        <f>'Форма 9 (2)'!G49</f>
        <v>0</v>
      </c>
      <c r="D49" s="23">
        <f>'Форма 9 (2)'!J49</f>
        <v>34603.300000000003</v>
      </c>
      <c r="E49" s="22">
        <f>'Форма 9 (2)'!M49</f>
        <v>0</v>
      </c>
      <c r="F49" s="22">
        <f>'Форма 9 (2)'!P49</f>
        <v>0</v>
      </c>
      <c r="G49" s="22">
        <f>'Форма 9 (2)'!S49</f>
        <v>0</v>
      </c>
      <c r="H49" s="22">
        <f>'Форма 9 (2)'!V49</f>
        <v>0</v>
      </c>
      <c r="I49" s="22">
        <f>'Форма 9 (2)'!Y49</f>
        <v>0</v>
      </c>
      <c r="J49" s="22">
        <f>'Форма 9 (2)'!AB49</f>
        <v>0</v>
      </c>
      <c r="K49" s="2" t="s">
        <v>44</v>
      </c>
      <c r="M49" s="7">
        <f>B49+B50+B52</f>
        <v>1287375</v>
      </c>
    </row>
    <row r="50" spans="1:21" ht="47.25" x14ac:dyDescent="0.25">
      <c r="A50" s="125" t="s">
        <v>42</v>
      </c>
      <c r="B50" s="23">
        <f>'Форма 9 (2)'!D50</f>
        <v>42596.6</v>
      </c>
      <c r="C50" s="22">
        <f>'Форма 9 (2)'!G50</f>
        <v>0</v>
      </c>
      <c r="D50" s="23">
        <f>'Форма 9 (2)'!J50</f>
        <v>42596.6</v>
      </c>
      <c r="E50" s="22">
        <f>'Форма 9 (2)'!M50</f>
        <v>285083.09999999998</v>
      </c>
      <c r="F50" s="22">
        <f>'Форма 9 (2)'!P50</f>
        <v>250000</v>
      </c>
      <c r="G50" s="22">
        <f>'Форма 9 (2)'!S50</f>
        <v>35083.1</v>
      </c>
      <c r="H50" s="22">
        <f>'Форма 9 (2)'!V50</f>
        <v>285083.09999999998</v>
      </c>
      <c r="I50" s="22">
        <f>'Форма 9 (2)'!Y50</f>
        <v>250000</v>
      </c>
      <c r="J50" s="22">
        <f>'Форма 9 (2)'!AB50</f>
        <v>35083.1</v>
      </c>
      <c r="K50" s="2" t="s">
        <v>44</v>
      </c>
    </row>
    <row r="51" spans="1:21" ht="47.25" x14ac:dyDescent="0.25">
      <c r="A51" s="126"/>
      <c r="B51" s="23">
        <f>'Форма 9 (2)'!D51</f>
        <v>3804.8</v>
      </c>
      <c r="C51" s="22">
        <f>'Форма 9 (2)'!G51</f>
        <v>0</v>
      </c>
      <c r="D51" s="23">
        <f>'Форма 9 (2)'!J51</f>
        <v>3804.8</v>
      </c>
      <c r="E51" s="22">
        <f>'Форма 9 (2)'!M51</f>
        <v>0</v>
      </c>
      <c r="F51" s="22">
        <f>'Форма 9 (2)'!P51</f>
        <v>0</v>
      </c>
      <c r="G51" s="22">
        <f>'Форма 9 (2)'!S51</f>
        <v>0</v>
      </c>
      <c r="H51" s="22">
        <f>'Форма 9 (2)'!V51</f>
        <v>0</v>
      </c>
      <c r="I51" s="22">
        <f>'Форма 9 (2)'!Y51</f>
        <v>0</v>
      </c>
      <c r="J51" s="22">
        <f>'Форма 9 (2)'!AB51</f>
        <v>0</v>
      </c>
      <c r="K51" s="2" t="s">
        <v>45</v>
      </c>
    </row>
    <row r="52" spans="1:21" ht="47.25" x14ac:dyDescent="0.25">
      <c r="A52" s="65" t="s">
        <v>43</v>
      </c>
      <c r="B52" s="23">
        <f>'Форма 9 (2)'!D52</f>
        <v>1210175.1000000001</v>
      </c>
      <c r="C52" s="22">
        <f>'Форма 9 (2)'!G52</f>
        <v>1105882.1000000001</v>
      </c>
      <c r="D52" s="23">
        <f>'Форма 9 (2)'!J52</f>
        <v>104293</v>
      </c>
      <c r="E52" s="22">
        <f>'Форма 9 (2)'!M52</f>
        <v>644567.30000000005</v>
      </c>
      <c r="F52" s="22">
        <f>'Форма 9 (2)'!P52</f>
        <v>644567.30000000005</v>
      </c>
      <c r="G52" s="22">
        <f>'Форма 9 (2)'!S52</f>
        <v>0</v>
      </c>
      <c r="H52" s="22">
        <f>'Форма 9 (2)'!V52</f>
        <v>212700</v>
      </c>
      <c r="I52" s="22">
        <f>'Форма 9 (2)'!Y52</f>
        <v>212700</v>
      </c>
      <c r="J52" s="22">
        <f>'Форма 9 (2)'!AB52</f>
        <v>0</v>
      </c>
      <c r="K52" s="2" t="s">
        <v>44</v>
      </c>
    </row>
    <row r="53" spans="1:21" ht="63" x14ac:dyDescent="0.25">
      <c r="A53" s="1" t="s">
        <v>65</v>
      </c>
      <c r="B53" s="22">
        <v>134000</v>
      </c>
      <c r="C53" s="22">
        <v>134000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"/>
    </row>
    <row r="54" spans="1:21" ht="110.25" x14ac:dyDescent="0.25">
      <c r="A54" s="65" t="s">
        <v>66</v>
      </c>
      <c r="B54" s="23">
        <v>134000</v>
      </c>
      <c r="C54" s="23">
        <v>134000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" t="s">
        <v>67</v>
      </c>
    </row>
    <row r="55" spans="1:21" ht="78.75" x14ac:dyDescent="0.25">
      <c r="A55" s="1" t="s">
        <v>20</v>
      </c>
      <c r="B55" s="22">
        <v>0</v>
      </c>
      <c r="C55" s="22">
        <v>0</v>
      </c>
      <c r="D55" s="22">
        <v>0</v>
      </c>
      <c r="E55" s="22">
        <f>E56</f>
        <v>50000</v>
      </c>
      <c r="F55" s="22">
        <v>0</v>
      </c>
      <c r="G55" s="22">
        <f>G56</f>
        <v>50000</v>
      </c>
      <c r="H55" s="22">
        <v>0</v>
      </c>
      <c r="I55" s="22">
        <v>0</v>
      </c>
      <c r="J55" s="22">
        <v>0</v>
      </c>
      <c r="K55" s="116"/>
    </row>
    <row r="56" spans="1:21" ht="94.5" x14ac:dyDescent="0.25">
      <c r="A56" s="65" t="s">
        <v>46</v>
      </c>
      <c r="B56" s="23">
        <v>0</v>
      </c>
      <c r="C56" s="23">
        <v>0</v>
      </c>
      <c r="D56" s="23">
        <v>0</v>
      </c>
      <c r="E56" s="23">
        <f>G56</f>
        <v>50000</v>
      </c>
      <c r="F56" s="23">
        <v>0</v>
      </c>
      <c r="G56" s="23">
        <f>'Форма 9 (2)'!S56</f>
        <v>50000</v>
      </c>
      <c r="H56" s="23">
        <v>0</v>
      </c>
      <c r="I56" s="23">
        <v>0</v>
      </c>
      <c r="J56" s="23">
        <v>0</v>
      </c>
      <c r="K56" s="2" t="s">
        <v>31</v>
      </c>
      <c r="P56" s="7"/>
      <c r="Q56" s="7"/>
      <c r="R56" s="7"/>
      <c r="S56" s="7"/>
      <c r="T56" s="7"/>
      <c r="U56" s="7"/>
    </row>
    <row r="57" spans="1:21" ht="78.75" x14ac:dyDescent="0.25">
      <c r="A57" s="1" t="s">
        <v>18</v>
      </c>
      <c r="B57" s="22">
        <f>'Форма 9 (2)'!D57</f>
        <v>8434467.1999999993</v>
      </c>
      <c r="C57" s="22">
        <f>'Форма 9 (2)'!G57</f>
        <v>8067446.4000000004</v>
      </c>
      <c r="D57" s="22">
        <f>'Форма 9 (2)'!J57</f>
        <v>367020.79999999999</v>
      </c>
      <c r="E57" s="22">
        <f>'Форма 9 (2)'!M57-0.1</f>
        <v>6901890.5</v>
      </c>
      <c r="F57" s="22">
        <f>'Форма 9 (2)'!P57</f>
        <v>6823180.7999999998</v>
      </c>
      <c r="G57" s="22">
        <f>'Форма 9 (2)'!S57</f>
        <v>78709.7</v>
      </c>
      <c r="H57" s="22">
        <f>'Форма 9 (2)'!V57</f>
        <v>4473832</v>
      </c>
      <c r="I57" s="22">
        <f>'Форма 9 (2)'!Y57</f>
        <v>4269722.4000000004</v>
      </c>
      <c r="J57" s="22">
        <f>'Форма 9 (2)'!AB57</f>
        <v>204109.6</v>
      </c>
      <c r="K57" s="2"/>
    </row>
    <row r="58" spans="1:21" ht="78.75" x14ac:dyDescent="0.25">
      <c r="A58" s="65" t="s">
        <v>61</v>
      </c>
      <c r="B58" s="23">
        <f>'Форма 9 (2)'!D58</f>
        <v>6519599.5</v>
      </c>
      <c r="C58" s="23">
        <f>'Форма 9 (2)'!G58</f>
        <v>6152578.7000000002</v>
      </c>
      <c r="D58" s="23">
        <f>'Форма 9 (2)'!J58</f>
        <v>367020.79999999999</v>
      </c>
      <c r="E58" s="23">
        <f>'Форма 9 (2)'!M58-0.1</f>
        <v>3125635.7</v>
      </c>
      <c r="F58" s="23">
        <f>'Форма 9 (2)'!N58</f>
        <v>3046926</v>
      </c>
      <c r="G58" s="23">
        <f>'Форма 9 (2)'!S58</f>
        <v>78709.7</v>
      </c>
      <c r="H58" s="23">
        <f>'Форма 9 (2)'!V58</f>
        <v>2933730.5</v>
      </c>
      <c r="I58" s="23">
        <f>'Форма 9 (2)'!Y58</f>
        <v>2729620.9</v>
      </c>
      <c r="J58" s="23">
        <f>'Форма 9 (2)'!AB58</f>
        <v>204109.6</v>
      </c>
      <c r="K58" s="173" t="s">
        <v>47</v>
      </c>
    </row>
    <row r="59" spans="1:21" ht="47.25" x14ac:dyDescent="0.25">
      <c r="A59" s="65" t="s">
        <v>63</v>
      </c>
      <c r="B59" s="23">
        <f>'Форма 9 (2)'!D59</f>
        <v>1681953.7</v>
      </c>
      <c r="C59" s="23">
        <f>'Форма 9 (2)'!G59</f>
        <v>1681953.7</v>
      </c>
      <c r="D59" s="23">
        <f>'Форма 9 (2)'!J59</f>
        <v>0</v>
      </c>
      <c r="E59" s="23">
        <f>'Форма 9 (2)'!M59</f>
        <v>3776254.8</v>
      </c>
      <c r="F59" s="23">
        <f>'Форма 9 (2)'!N59</f>
        <v>3776254.8</v>
      </c>
      <c r="G59" s="23">
        <f>'Форма 9 (2)'!S59</f>
        <v>0</v>
      </c>
      <c r="H59" s="23">
        <f>'Форма 9 (2)'!V59</f>
        <v>1540101.5</v>
      </c>
      <c r="I59" s="23">
        <f>'Форма 9 (2)'!Y59</f>
        <v>1540101.5</v>
      </c>
      <c r="J59" s="23">
        <f>'Форма 9 (2)'!AB59</f>
        <v>0</v>
      </c>
      <c r="K59" s="174"/>
    </row>
    <row r="60" spans="1:21" ht="94.5" x14ac:dyDescent="0.25">
      <c r="A60" s="65" t="s">
        <v>64</v>
      </c>
      <c r="B60" s="23">
        <f>'Форма 9 (2)'!D60</f>
        <v>232914</v>
      </c>
      <c r="C60" s="23">
        <f>'Форма 9 (2)'!G60</f>
        <v>232914</v>
      </c>
      <c r="D60" s="23">
        <f>'Форма 9 (2)'!J60</f>
        <v>0</v>
      </c>
      <c r="E60" s="23">
        <f>'Форма 9 (2)'!M60</f>
        <v>0</v>
      </c>
      <c r="F60" s="23">
        <f>'Форма 9 (2)'!N60</f>
        <v>0</v>
      </c>
      <c r="G60" s="23">
        <f>'Форма 9 (2)'!S60</f>
        <v>0</v>
      </c>
      <c r="H60" s="23">
        <f>'Форма 9 (2)'!V60</f>
        <v>0</v>
      </c>
      <c r="I60" s="23">
        <f>'Форма 9 (2)'!Y60</f>
        <v>0</v>
      </c>
      <c r="J60" s="23">
        <f>'Форма 9 (2)'!AB60</f>
        <v>0</v>
      </c>
      <c r="K60" s="175"/>
    </row>
    <row r="61" spans="1:21" ht="78.75" x14ac:dyDescent="0.25">
      <c r="A61" s="1" t="s">
        <v>21</v>
      </c>
      <c r="B61" s="22">
        <f>SUM(B62:B65)</f>
        <v>465958.2</v>
      </c>
      <c r="C61" s="22">
        <f t="shared" ref="C61:J61" si="4">SUM(C62:C65)</f>
        <v>385368.3</v>
      </c>
      <c r="D61" s="22">
        <f t="shared" si="4"/>
        <v>80589.899999999994</v>
      </c>
      <c r="E61" s="22">
        <f t="shared" si="4"/>
        <v>140067.29999999999</v>
      </c>
      <c r="F61" s="22">
        <f t="shared" si="4"/>
        <v>79865.899999999994</v>
      </c>
      <c r="G61" s="22">
        <f t="shared" si="4"/>
        <v>60201.4</v>
      </c>
      <c r="H61" s="22">
        <f t="shared" si="4"/>
        <v>28672.400000000001</v>
      </c>
      <c r="I61" s="22">
        <f t="shared" si="4"/>
        <v>0</v>
      </c>
      <c r="J61" s="22">
        <f t="shared" si="4"/>
        <v>28672.400000000001</v>
      </c>
      <c r="K61" s="116"/>
    </row>
    <row r="62" spans="1:21" ht="94.5" x14ac:dyDescent="0.25">
      <c r="A62" s="65" t="s">
        <v>48</v>
      </c>
      <c r="B62" s="23">
        <f>'Форма 9 (2)'!D62</f>
        <v>24908.9</v>
      </c>
      <c r="C62" s="23">
        <f>'Форма 9 (2)'!G62</f>
        <v>0</v>
      </c>
      <c r="D62" s="23">
        <f>'Форма 9 (2)'!J62</f>
        <v>24908.9</v>
      </c>
      <c r="E62" s="23">
        <f>'Форма 9 (2)'!M62</f>
        <v>79865.899999999994</v>
      </c>
      <c r="F62" s="23">
        <f>'Форма 9 (2)'!P62</f>
        <v>79865.899999999994</v>
      </c>
      <c r="G62" s="23">
        <f>'Форма 9 (2)'!S62</f>
        <v>0</v>
      </c>
      <c r="H62" s="23">
        <f>'Форма 9 (2)'!V62</f>
        <v>0</v>
      </c>
      <c r="I62" s="23">
        <f>'Форма 9 (2)'!Y62</f>
        <v>0</v>
      </c>
      <c r="J62" s="23">
        <f>'Форма 9 (2)'!AB62</f>
        <v>0</v>
      </c>
      <c r="K62" s="2" t="s">
        <v>47</v>
      </c>
    </row>
    <row r="63" spans="1:21" ht="69" customHeight="1" x14ac:dyDescent="0.25">
      <c r="A63" s="96" t="s">
        <v>49</v>
      </c>
      <c r="B63" s="23">
        <f>C63+D63</f>
        <v>415368.3</v>
      </c>
      <c r="C63" s="23">
        <f>'Форма 9 (2)'!G63</f>
        <v>385368.3</v>
      </c>
      <c r="D63" s="23">
        <v>30000</v>
      </c>
      <c r="E63" s="23">
        <f>F63+G63</f>
        <v>0</v>
      </c>
      <c r="F63" s="23">
        <f>'Форма 9 (2)'!P63</f>
        <v>0</v>
      </c>
      <c r="G63" s="23">
        <v>0</v>
      </c>
      <c r="H63" s="23">
        <v>0</v>
      </c>
      <c r="I63" s="23">
        <v>0</v>
      </c>
      <c r="J63" s="23">
        <v>0</v>
      </c>
      <c r="K63" s="2" t="s">
        <v>31</v>
      </c>
    </row>
    <row r="64" spans="1:21" ht="50.25" customHeight="1" x14ac:dyDescent="0.25">
      <c r="A64" s="96" t="s">
        <v>62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f>SUM(I64:J64)</f>
        <v>28672.400000000001</v>
      </c>
      <c r="I64" s="23">
        <v>0</v>
      </c>
      <c r="J64" s="23">
        <v>28672.400000000001</v>
      </c>
      <c r="K64" s="2" t="s">
        <v>31</v>
      </c>
    </row>
    <row r="65" spans="1:11" ht="83.25" customHeight="1" x14ac:dyDescent="0.25">
      <c r="A65" s="65" t="s">
        <v>50</v>
      </c>
      <c r="B65" s="23">
        <f>'Форма 9 (2)'!D67</f>
        <v>25681</v>
      </c>
      <c r="C65" s="23">
        <f>'Форма 9 (2)'!G67</f>
        <v>0</v>
      </c>
      <c r="D65" s="23">
        <f>'Форма 9 (2)'!J67</f>
        <v>25681</v>
      </c>
      <c r="E65" s="23">
        <f>'Форма 9 (2)'!M67</f>
        <v>60201.4</v>
      </c>
      <c r="F65" s="23">
        <f>'Форма 9 (2)'!P67</f>
        <v>0</v>
      </c>
      <c r="G65" s="23">
        <f>'Форма 9 (2)'!S67</f>
        <v>60201.4</v>
      </c>
      <c r="H65" s="23">
        <f>'Форма 9 (2)'!V67</f>
        <v>0</v>
      </c>
      <c r="I65" s="23">
        <f>'Форма 9 (2)'!Y67</f>
        <v>0</v>
      </c>
      <c r="J65" s="23">
        <f>'Форма 9 (2)'!AB67</f>
        <v>0</v>
      </c>
      <c r="K65" s="2" t="s">
        <v>47</v>
      </c>
    </row>
    <row r="66" spans="1:11" ht="27.75" customHeight="1" x14ac:dyDescent="0.25">
      <c r="A66" s="127" t="s">
        <v>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11" ht="32.25" customHeight="1" x14ac:dyDescent="0.25">
      <c r="A67" s="117" t="s">
        <v>9</v>
      </c>
      <c r="B67" s="120" t="s">
        <v>12</v>
      </c>
      <c r="C67" s="121"/>
      <c r="D67" s="121"/>
      <c r="E67" s="121"/>
      <c r="F67" s="121"/>
      <c r="G67" s="121"/>
      <c r="H67" s="121"/>
      <c r="I67" s="121"/>
      <c r="J67" s="121"/>
      <c r="K67" s="122" t="s">
        <v>17</v>
      </c>
    </row>
    <row r="68" spans="1:11" ht="15.75" x14ac:dyDescent="0.25">
      <c r="A68" s="118"/>
      <c r="B68" s="121" t="s">
        <v>25</v>
      </c>
      <c r="C68" s="121"/>
      <c r="D68" s="121"/>
      <c r="E68" s="121" t="s">
        <v>27</v>
      </c>
      <c r="F68" s="121"/>
      <c r="G68" s="121"/>
      <c r="H68" s="121" t="s">
        <v>53</v>
      </c>
      <c r="I68" s="121"/>
      <c r="J68" s="121"/>
      <c r="K68" s="123"/>
    </row>
    <row r="69" spans="1:11" ht="15.75" x14ac:dyDescent="0.25">
      <c r="A69" s="118"/>
      <c r="B69" s="120" t="s">
        <v>11</v>
      </c>
      <c r="C69" s="121" t="s">
        <v>13</v>
      </c>
      <c r="D69" s="121"/>
      <c r="E69" s="120" t="s">
        <v>11</v>
      </c>
      <c r="F69" s="121" t="s">
        <v>13</v>
      </c>
      <c r="G69" s="121"/>
      <c r="H69" s="120" t="s">
        <v>11</v>
      </c>
      <c r="I69" s="63"/>
      <c r="J69" s="64"/>
      <c r="K69" s="123"/>
    </row>
    <row r="70" spans="1:11" ht="47.25" x14ac:dyDescent="0.25">
      <c r="A70" s="119"/>
      <c r="B70" s="120"/>
      <c r="C70" s="63" t="s">
        <v>14</v>
      </c>
      <c r="D70" s="63" t="s">
        <v>15</v>
      </c>
      <c r="E70" s="120"/>
      <c r="F70" s="63" t="s">
        <v>14</v>
      </c>
      <c r="G70" s="63" t="s">
        <v>15</v>
      </c>
      <c r="H70" s="120"/>
      <c r="I70" s="63" t="s">
        <v>14</v>
      </c>
      <c r="J70" s="63" t="s">
        <v>15</v>
      </c>
      <c r="K70" s="124"/>
    </row>
    <row r="71" spans="1:11" ht="31.5" x14ac:dyDescent="0.25">
      <c r="A71" s="1" t="s">
        <v>10</v>
      </c>
      <c r="B71" s="22">
        <f t="shared" ref="B71:J71" si="5">B72+B73</f>
        <v>121591</v>
      </c>
      <c r="C71" s="22">
        <f t="shared" si="5"/>
        <v>121591</v>
      </c>
      <c r="D71" s="22">
        <f t="shared" si="5"/>
        <v>0</v>
      </c>
      <c r="E71" s="22">
        <f t="shared" si="5"/>
        <v>156233.79999999999</v>
      </c>
      <c r="F71" s="22">
        <f t="shared" si="5"/>
        <v>156233.79999999999</v>
      </c>
      <c r="G71" s="22">
        <f t="shared" si="5"/>
        <v>0</v>
      </c>
      <c r="H71" s="22">
        <f t="shared" si="5"/>
        <v>175166.1</v>
      </c>
      <c r="I71" s="22">
        <f t="shared" si="5"/>
        <v>175166.1</v>
      </c>
      <c r="J71" s="22">
        <f t="shared" si="5"/>
        <v>1</v>
      </c>
      <c r="K71" s="4"/>
    </row>
    <row r="72" spans="1:11" ht="63" x14ac:dyDescent="0.25">
      <c r="A72" s="65" t="s">
        <v>51</v>
      </c>
      <c r="B72" s="23">
        <f>'Форма 9 (2)'!D74</f>
        <v>109323.6</v>
      </c>
      <c r="C72" s="23">
        <f>'Форма 9 (2)'!G74</f>
        <v>109323.6</v>
      </c>
      <c r="D72" s="23">
        <f>'Форма 9 (2)'!J74</f>
        <v>0</v>
      </c>
      <c r="E72" s="23">
        <f>'Форма 9 (2)'!M74</f>
        <v>156233.79999999999</v>
      </c>
      <c r="F72" s="23">
        <f>'Форма 9 (2)'!P74</f>
        <v>156233.79999999999</v>
      </c>
      <c r="G72" s="23">
        <f>'Форма 9 (2)'!S74</f>
        <v>0</v>
      </c>
      <c r="H72" s="23">
        <f>'Форма 9 (2)'!V74</f>
        <v>175166.1</v>
      </c>
      <c r="I72" s="23">
        <f>'Форма 9 (2)'!Y74</f>
        <v>175166.1</v>
      </c>
      <c r="J72" s="3">
        <v>0</v>
      </c>
      <c r="K72" s="2" t="s">
        <v>31</v>
      </c>
    </row>
    <row r="73" spans="1:11" ht="141.75" x14ac:dyDescent="0.25">
      <c r="A73" s="79" t="s">
        <v>73</v>
      </c>
      <c r="B73" s="82">
        <f>'Форма 9 (2)'!D75</f>
        <v>12267.4</v>
      </c>
      <c r="C73" s="80">
        <f>'Форма 9 (2)'!G75</f>
        <v>12267.4</v>
      </c>
      <c r="D73" s="80">
        <f>'Форма 9 (2)'!J75</f>
        <v>0</v>
      </c>
      <c r="E73" s="80">
        <f>'Форма 9 (2)'!M75</f>
        <v>0</v>
      </c>
      <c r="F73" s="80">
        <f>'Форма 9 (2)'!P75</f>
        <v>0</v>
      </c>
      <c r="G73" s="80">
        <f>'Форма 9 (2)'!S75</f>
        <v>0</v>
      </c>
      <c r="H73" s="80">
        <f>'Форма 9 (2)'!V75</f>
        <v>0</v>
      </c>
      <c r="I73" s="80">
        <f>'Форма 9 (2)'!Y75</f>
        <v>0</v>
      </c>
      <c r="J73" s="81">
        <v>1</v>
      </c>
      <c r="K73" s="2" t="s">
        <v>31</v>
      </c>
    </row>
    <row r="74" spans="1:11" x14ac:dyDescent="0.25">
      <c r="A74" t="s">
        <v>74</v>
      </c>
    </row>
  </sheetData>
  <autoFilter ref="A17:K74"/>
  <customSheetViews>
    <customSheetView guid="{C948A8FA-6EA6-4F7F-A3A0-93B30D1BA87D}" scale="90" showPageBreaks="1" fitToPage="1" showAutoFilter="1" hiddenColumns="1">
      <selection activeCell="B1" sqref="B1:J1048576"/>
      <rowBreaks count="1" manualBreakCount="1">
        <brk id="65" max="16383" man="1"/>
      </rowBreaks>
      <pageMargins left="0.78740157480314965" right="0.39370078740157483" top="0.78740157480314965" bottom="0.78740157480314965" header="0.31496062992125984" footer="0.31496062992125984"/>
      <pageSetup paperSize="9" scale="59" fitToHeight="0" orientation="landscape" r:id="rId1"/>
      <headerFooter>
        <oddHeader>&amp;R&amp;P</oddHeader>
      </headerFooter>
      <autoFilter ref="A17:K74"/>
    </customSheetView>
    <customSheetView guid="{98BAE8F5-09FF-4A95-AF6E-4814C3488A0F}" scale="70" showPageBreaks="1" fitToPage="1" showAutoFilter="1" hiddenColumns="1" topLeftCell="A37">
      <selection activeCell="I16" sqref="I16"/>
      <rowBreaks count="1" manualBreakCount="1">
        <brk id="65" max="16383" man="1"/>
      </rowBreaks>
      <pageMargins left="0.78740157480314965" right="0.39370078740157483" top="0.78740157480314965" bottom="0.78740157480314965" header="0.31496062992125984" footer="0.31496062992125984"/>
      <pageSetup paperSize="9" scale="57" fitToHeight="0" orientation="landscape" r:id="rId2"/>
      <headerFooter>
        <oddHeader>&amp;R&amp;P</oddHeader>
      </headerFooter>
      <autoFilter ref="A17:K74"/>
    </customSheetView>
    <customSheetView guid="{698E0CAE-9F3F-4F70-BF54-65CF9D13CA45}" scale="70" showPageBreaks="1" fitToPage="1" printArea="1" hiddenRows="1" topLeftCell="A59">
      <selection activeCell="A67" sqref="A67"/>
      <pageMargins left="0.78740157480314965" right="0.39370078740157483" top="0.78740157480314965" bottom="0.78740157480314965" header="0.31496062992125984" footer="0.31496062992125984"/>
      <pageSetup paperSize="9" scale="57" fitToHeight="0" orientation="landscape" r:id="rId3"/>
      <headerFooter>
        <oddHeader>&amp;R&amp;P</oddHeader>
      </headerFooter>
    </customSheetView>
    <customSheetView guid="{8E89D747-E207-4A30-A995-5DD9897B5CEA}" showPageBreaks="1" fitToPage="1" printArea="1" showAutoFilter="1" view="pageBreakPreview" topLeftCell="A31">
      <selection activeCell="E39" sqref="E39:E40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57" fitToHeight="0" orientation="landscape" r:id="rId4"/>
      <headerFooter>
        <oddHeader>&amp;R&amp;P</oddHeader>
      </headerFooter>
      <autoFilter ref="A17:K75"/>
    </customSheetView>
    <customSheetView guid="{6CED7BAE-6825-4F9E-9F47-C5A312CE466A}" showPageBreaks="1" fitToPage="1" printArea="1" showAutoFilter="1" hiddenRows="1" view="pageBreakPreview" topLeftCell="A61">
      <selection activeCell="B66" sqref="A66:XFD66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57" fitToHeight="0" orientation="landscape" r:id="rId5"/>
      <headerFooter>
        <oddHeader>&amp;R&amp;P</oddHeader>
      </headerFooter>
      <autoFilter ref="A17:K76"/>
    </customSheetView>
    <customSheetView guid="{09ADADDA-5AA2-4397-972F-EDB366840800}" scale="70" showPageBreaks="1" fitToPage="1" printArea="1" showAutoFilter="1" view="pageBreakPreview" topLeftCell="A7">
      <selection activeCell="A23" sqref="A23:A24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57" fitToHeight="0" orientation="landscape" r:id="rId6"/>
      <headerFooter>
        <oddHeader>&amp;R&amp;P</oddHeader>
      </headerFooter>
      <autoFilter ref="A17:K74"/>
    </customSheetView>
  </customSheetViews>
  <mergeCells count="38">
    <mergeCell ref="A8:K8"/>
    <mergeCell ref="A9:K9"/>
    <mergeCell ref="A12:K12"/>
    <mergeCell ref="A13:A16"/>
    <mergeCell ref="B13:J13"/>
    <mergeCell ref="K13:K16"/>
    <mergeCell ref="B14:D14"/>
    <mergeCell ref="E14:G14"/>
    <mergeCell ref="H14:J14"/>
    <mergeCell ref="B15:B16"/>
    <mergeCell ref="C15:D15"/>
    <mergeCell ref="E15:E16"/>
    <mergeCell ref="F15:G15"/>
    <mergeCell ref="H15:H16"/>
    <mergeCell ref="A50:A51"/>
    <mergeCell ref="K58:K60"/>
    <mergeCell ref="A66:K66"/>
    <mergeCell ref="I15:J15"/>
    <mergeCell ref="A30:A31"/>
    <mergeCell ref="A32:A33"/>
    <mergeCell ref="A35:A36"/>
    <mergeCell ref="A37:A38"/>
    <mergeCell ref="A23:A24"/>
    <mergeCell ref="A45:A46"/>
    <mergeCell ref="A28:A29"/>
    <mergeCell ref="K18:K20"/>
    <mergeCell ref="K43:K44"/>
    <mergeCell ref="A67:A70"/>
    <mergeCell ref="B67:J67"/>
    <mergeCell ref="K67:K70"/>
    <mergeCell ref="B68:D68"/>
    <mergeCell ref="E68:G68"/>
    <mergeCell ref="H68:J68"/>
    <mergeCell ref="B69:B70"/>
    <mergeCell ref="C69:D69"/>
    <mergeCell ref="E69:E70"/>
    <mergeCell ref="F69:G69"/>
    <mergeCell ref="H69:H70"/>
  </mergeCells>
  <pageMargins left="0.78740157480314965" right="0.39370078740157483" top="0.78740157480314965" bottom="0.78740157480314965" header="0.31496062992125984" footer="0.31496062992125984"/>
  <pageSetup paperSize="9" scale="59" fitToHeight="0" orientation="landscape" r:id="rId7"/>
  <headerFooter>
    <oddHeader>&amp;R&amp;P</oddHead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5"/>
  <sheetViews>
    <sheetView zoomScale="55" zoomScaleNormal="55" zoomScaleSheetLayoutView="75" workbookViewId="0">
      <pane ySplit="16" topLeftCell="A32" activePane="bottomLeft" state="frozen"/>
      <selection pane="bottomLeft" activeCell="A21" sqref="A21"/>
    </sheetView>
  </sheetViews>
  <sheetFormatPr defaultRowHeight="15" x14ac:dyDescent="0.25"/>
  <cols>
    <col min="1" max="1" width="32.7109375" customWidth="1"/>
    <col min="2" max="3" width="16.42578125" customWidth="1"/>
    <col min="4" max="4" width="16.42578125" style="97" customWidth="1"/>
    <col min="5" max="7" width="19.7109375" customWidth="1"/>
    <col min="8" max="10" width="20.5703125" customWidth="1"/>
    <col min="11" max="12" width="16.42578125" customWidth="1"/>
    <col min="13" max="13" width="16.42578125" style="97" customWidth="1"/>
    <col min="14" max="16" width="20" customWidth="1"/>
    <col min="17" max="19" width="18" customWidth="1"/>
    <col min="20" max="21" width="16.42578125" customWidth="1"/>
    <col min="22" max="22" width="16.42578125" style="97" customWidth="1"/>
    <col min="23" max="25" width="19.85546875" customWidth="1"/>
    <col min="26" max="28" width="20.7109375" customWidth="1"/>
    <col min="29" max="29" width="32.85546875" style="15" customWidth="1"/>
    <col min="30" max="30" width="9.140625" customWidth="1"/>
    <col min="31" max="31" width="16.85546875" customWidth="1"/>
    <col min="33" max="33" width="9.140625" customWidth="1"/>
    <col min="34" max="34" width="11.5703125" customWidth="1"/>
    <col min="35" max="35" width="10.42578125" customWidth="1"/>
    <col min="36" max="36" width="13.28515625" customWidth="1"/>
    <col min="37" max="37" width="11" customWidth="1"/>
    <col min="38" max="38" width="9.140625" customWidth="1"/>
    <col min="39" max="39" width="11.5703125" customWidth="1"/>
  </cols>
  <sheetData>
    <row r="1" spans="1:29" ht="15.75" x14ac:dyDescent="0.25">
      <c r="L1" s="7">
        <f>L62+L67</f>
        <v>-228884.3</v>
      </c>
      <c r="AC1" s="10" t="s">
        <v>22</v>
      </c>
    </row>
    <row r="2" spans="1:29" ht="15.75" x14ac:dyDescent="0.25">
      <c r="AC2" s="10" t="s">
        <v>23</v>
      </c>
    </row>
    <row r="3" spans="1:29" ht="15.75" x14ac:dyDescent="0.25">
      <c r="E3" s="7"/>
      <c r="F3" s="7"/>
      <c r="G3" s="7"/>
      <c r="K3" s="7"/>
      <c r="L3" s="7"/>
      <c r="M3" s="111"/>
      <c r="AC3" s="10"/>
    </row>
    <row r="4" spans="1:29" ht="15.75" x14ac:dyDescent="0.25">
      <c r="AC4" s="10" t="s">
        <v>68</v>
      </c>
    </row>
    <row r="5" spans="1:29" ht="15.75" x14ac:dyDescent="0.25">
      <c r="A5" s="8"/>
      <c r="B5" s="9"/>
      <c r="C5" s="9"/>
      <c r="D5" s="98"/>
      <c r="E5" s="9"/>
      <c r="F5" s="9"/>
      <c r="G5" s="9"/>
      <c r="H5" s="9"/>
      <c r="I5" s="9"/>
      <c r="J5" s="9"/>
      <c r="K5" s="9"/>
      <c r="L5" s="9"/>
      <c r="M5" s="98"/>
      <c r="N5" s="9"/>
      <c r="O5" s="9"/>
      <c r="P5" s="9"/>
      <c r="Q5" s="9"/>
      <c r="R5" s="9"/>
      <c r="S5" s="9"/>
      <c r="T5" s="9"/>
      <c r="U5" s="9"/>
      <c r="V5" s="98"/>
      <c r="W5" s="9"/>
      <c r="X5" s="9"/>
      <c r="Y5" s="9"/>
      <c r="Z5" s="9"/>
      <c r="AA5" s="9"/>
      <c r="AB5" s="9"/>
      <c r="AC5" s="16"/>
    </row>
    <row r="6" spans="1:29" ht="15.75" x14ac:dyDescent="0.25">
      <c r="A6" s="8"/>
      <c r="B6" s="9"/>
      <c r="C6" s="9"/>
      <c r="D6" s="98"/>
      <c r="E6" s="9"/>
      <c r="F6" s="9"/>
      <c r="G6" s="9"/>
      <c r="H6" s="9"/>
      <c r="I6" s="9"/>
      <c r="J6" s="9"/>
      <c r="K6" s="9"/>
      <c r="L6" s="9"/>
      <c r="M6" s="98"/>
      <c r="N6" s="9"/>
      <c r="O6" s="9"/>
      <c r="P6" s="9"/>
      <c r="Q6" s="9"/>
      <c r="R6" s="9"/>
      <c r="S6" s="9"/>
      <c r="T6" s="9"/>
      <c r="U6" s="9"/>
      <c r="V6" s="98"/>
      <c r="W6" s="9"/>
      <c r="X6" s="9"/>
      <c r="Y6" s="9"/>
      <c r="Z6" s="9"/>
      <c r="AA6" s="9"/>
      <c r="AB6" s="9"/>
      <c r="AC6" s="13"/>
    </row>
    <row r="7" spans="1:29" ht="15.75" x14ac:dyDescent="0.25">
      <c r="A7" s="8"/>
      <c r="B7" s="9"/>
      <c r="C7" s="9"/>
      <c r="D7" s="98"/>
      <c r="E7" s="9"/>
      <c r="F7" s="9"/>
      <c r="G7" s="9"/>
      <c r="H7" s="9"/>
      <c r="I7" s="9"/>
      <c r="J7" s="9"/>
      <c r="K7" s="9"/>
      <c r="L7" s="9"/>
      <c r="M7" s="98"/>
      <c r="N7" s="9"/>
      <c r="O7" s="9"/>
      <c r="P7" s="9"/>
      <c r="Q7" s="9"/>
      <c r="R7" s="9"/>
      <c r="S7" s="9"/>
      <c r="T7" s="9"/>
      <c r="U7" s="9"/>
      <c r="V7" s="98"/>
      <c r="W7" s="9"/>
      <c r="X7" s="9"/>
      <c r="Y7" s="9"/>
      <c r="Z7" s="9"/>
      <c r="AA7" s="9"/>
      <c r="AB7" s="9"/>
      <c r="AC7" s="13"/>
    </row>
    <row r="8" spans="1:29" ht="15.75" x14ac:dyDescent="0.25">
      <c r="A8" s="131" t="s">
        <v>19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</row>
    <row r="9" spans="1:29" ht="15.75" x14ac:dyDescent="0.25">
      <c r="A9" s="131" t="s">
        <v>52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</row>
    <row r="10" spans="1:29" ht="15.75" x14ac:dyDescent="0.25">
      <c r="A10" s="20"/>
      <c r="B10" s="11"/>
      <c r="C10" s="11"/>
      <c r="D10" s="99"/>
      <c r="E10" s="11"/>
      <c r="F10" s="11"/>
      <c r="G10" s="11"/>
      <c r="H10" s="21"/>
      <c r="I10" s="21"/>
      <c r="J10" s="21"/>
      <c r="K10" s="11"/>
      <c r="L10" s="11"/>
      <c r="M10" s="99"/>
      <c r="N10" s="21"/>
      <c r="O10" s="21"/>
      <c r="P10" s="21"/>
      <c r="Q10" s="11"/>
      <c r="R10" s="11"/>
      <c r="S10" s="11"/>
      <c r="T10" s="11"/>
      <c r="U10" s="11"/>
      <c r="V10" s="99"/>
      <c r="W10" s="21"/>
      <c r="X10" s="21"/>
      <c r="Y10" s="21"/>
      <c r="Z10" s="21"/>
      <c r="AA10" s="21"/>
      <c r="AB10" s="21"/>
      <c r="AC10" s="14"/>
    </row>
    <row r="11" spans="1:29" x14ac:dyDescent="0.25">
      <c r="W11" s="7"/>
      <c r="X11" s="7"/>
      <c r="Y11" s="7"/>
    </row>
    <row r="12" spans="1:29" ht="16.5" thickBot="1" x14ac:dyDescent="0.3">
      <c r="A12" s="127" t="s">
        <v>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33"/>
    </row>
    <row r="13" spans="1:29" ht="33" customHeight="1" thickBot="1" x14ac:dyDescent="0.3">
      <c r="A13" s="134" t="s">
        <v>16</v>
      </c>
      <c r="B13" s="141" t="s">
        <v>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3"/>
      <c r="AA13" s="69"/>
      <c r="AB13" s="69"/>
      <c r="AC13" s="144" t="s">
        <v>17</v>
      </c>
    </row>
    <row r="14" spans="1:29" ht="16.5" thickBot="1" x14ac:dyDescent="0.3">
      <c r="A14" s="118"/>
      <c r="B14" s="149" t="s">
        <v>25</v>
      </c>
      <c r="C14" s="150"/>
      <c r="D14" s="150"/>
      <c r="E14" s="150"/>
      <c r="F14" s="150"/>
      <c r="G14" s="150"/>
      <c r="H14" s="150"/>
      <c r="I14" s="150"/>
      <c r="J14" s="151"/>
      <c r="K14" s="152" t="s">
        <v>27</v>
      </c>
      <c r="L14" s="153"/>
      <c r="M14" s="153"/>
      <c r="N14" s="153"/>
      <c r="O14" s="153"/>
      <c r="P14" s="153"/>
      <c r="Q14" s="153"/>
      <c r="R14" s="153"/>
      <c r="S14" s="154"/>
      <c r="T14" s="155" t="s">
        <v>53</v>
      </c>
      <c r="U14" s="156"/>
      <c r="V14" s="156"/>
      <c r="W14" s="156"/>
      <c r="X14" s="156"/>
      <c r="Y14" s="156"/>
      <c r="Z14" s="156"/>
      <c r="AA14" s="156"/>
      <c r="AB14" s="157"/>
      <c r="AC14" s="145"/>
    </row>
    <row r="15" spans="1:29" ht="15.75" x14ac:dyDescent="0.25">
      <c r="A15" s="118"/>
      <c r="B15" s="147" t="s">
        <v>71</v>
      </c>
      <c r="C15" s="35" t="s">
        <v>69</v>
      </c>
      <c r="D15" s="100" t="s">
        <v>70</v>
      </c>
      <c r="E15" s="138" t="s">
        <v>13</v>
      </c>
      <c r="F15" s="139"/>
      <c r="G15" s="139"/>
      <c r="H15" s="140"/>
      <c r="I15" s="28"/>
      <c r="J15" s="43"/>
      <c r="K15" s="147" t="s">
        <v>11</v>
      </c>
      <c r="L15" s="35"/>
      <c r="M15" s="100"/>
      <c r="N15" s="138" t="s">
        <v>13</v>
      </c>
      <c r="O15" s="139"/>
      <c r="P15" s="139"/>
      <c r="Q15" s="140"/>
      <c r="R15" s="28"/>
      <c r="S15" s="43"/>
      <c r="T15" s="158" t="s">
        <v>11</v>
      </c>
      <c r="U15" s="68"/>
      <c r="V15" s="115"/>
      <c r="W15" s="159" t="s">
        <v>13</v>
      </c>
      <c r="X15" s="160"/>
      <c r="Y15" s="160"/>
      <c r="Z15" s="161"/>
      <c r="AA15" s="69"/>
      <c r="AB15" s="70"/>
      <c r="AC15" s="145"/>
    </row>
    <row r="16" spans="1:29" ht="47.25" x14ac:dyDescent="0.25">
      <c r="A16" s="119"/>
      <c r="B16" s="148"/>
      <c r="C16" s="34"/>
      <c r="D16" s="101"/>
      <c r="E16" s="36" t="s">
        <v>14</v>
      </c>
      <c r="F16" s="35" t="s">
        <v>69</v>
      </c>
      <c r="G16" s="35" t="s">
        <v>70</v>
      </c>
      <c r="H16" s="36" t="s">
        <v>15</v>
      </c>
      <c r="I16" s="35" t="s">
        <v>69</v>
      </c>
      <c r="J16" s="44" t="s">
        <v>70</v>
      </c>
      <c r="K16" s="148"/>
      <c r="L16" s="35" t="s">
        <v>69</v>
      </c>
      <c r="M16" s="100" t="s">
        <v>70</v>
      </c>
      <c r="N16" s="36" t="s">
        <v>14</v>
      </c>
      <c r="O16" s="35" t="s">
        <v>69</v>
      </c>
      <c r="P16" s="35" t="s">
        <v>70</v>
      </c>
      <c r="Q16" s="36" t="s">
        <v>15</v>
      </c>
      <c r="R16" s="35" t="s">
        <v>69</v>
      </c>
      <c r="S16" s="44" t="s">
        <v>70</v>
      </c>
      <c r="T16" s="148"/>
      <c r="U16" s="35" t="s">
        <v>69</v>
      </c>
      <c r="V16" s="100" t="s">
        <v>70</v>
      </c>
      <c r="W16" s="36" t="s">
        <v>14</v>
      </c>
      <c r="X16" s="35" t="s">
        <v>69</v>
      </c>
      <c r="Y16" s="35" t="s">
        <v>70</v>
      </c>
      <c r="Z16" s="36" t="s">
        <v>15</v>
      </c>
      <c r="AA16" s="35" t="s">
        <v>69</v>
      </c>
      <c r="AB16" s="44" t="s">
        <v>70</v>
      </c>
      <c r="AC16" s="146"/>
    </row>
    <row r="17" spans="1:32" s="5" customFormat="1" ht="15.75" x14ac:dyDescent="0.25">
      <c r="A17" s="39">
        <v>1</v>
      </c>
      <c r="B17" s="45">
        <v>2</v>
      </c>
      <c r="C17" s="2"/>
      <c r="D17" s="102"/>
      <c r="E17" s="2">
        <v>3</v>
      </c>
      <c r="F17" s="2"/>
      <c r="G17" s="2"/>
      <c r="H17" s="2">
        <v>4</v>
      </c>
      <c r="I17" s="2"/>
      <c r="J17" s="46"/>
      <c r="K17" s="45">
        <v>5</v>
      </c>
      <c r="L17" s="2"/>
      <c r="M17" s="102"/>
      <c r="N17" s="2">
        <v>6</v>
      </c>
      <c r="O17" s="2"/>
      <c r="P17" s="2"/>
      <c r="Q17" s="2">
        <v>7</v>
      </c>
      <c r="R17" s="2"/>
      <c r="S17" s="46"/>
      <c r="T17" s="45">
        <v>8</v>
      </c>
      <c r="U17" s="2"/>
      <c r="V17" s="102"/>
      <c r="W17" s="2"/>
      <c r="X17" s="2"/>
      <c r="Y17" s="2"/>
      <c r="Z17" s="2">
        <v>10</v>
      </c>
      <c r="AA17" s="2"/>
      <c r="AB17" s="46"/>
      <c r="AC17" s="72">
        <v>11</v>
      </c>
      <c r="AE17" s="12"/>
      <c r="AF17" s="12"/>
    </row>
    <row r="18" spans="1:32" ht="31.5" x14ac:dyDescent="0.25">
      <c r="A18" s="40" t="s">
        <v>1</v>
      </c>
      <c r="B18" s="47">
        <f>SUM(B19+B73)</f>
        <v>17648647</v>
      </c>
      <c r="C18" s="47">
        <f t="shared" ref="C18:AB18" si="0">SUM(C19+C73)</f>
        <v>-51401.3</v>
      </c>
      <c r="D18" s="103">
        <f t="shared" si="0"/>
        <v>17463245.699999999</v>
      </c>
      <c r="E18" s="47">
        <f t="shared" si="0"/>
        <v>12319425.1</v>
      </c>
      <c r="F18" s="47">
        <f t="shared" si="0"/>
        <v>-658436.9</v>
      </c>
      <c r="G18" s="47">
        <f t="shared" si="0"/>
        <v>11526988.199999999</v>
      </c>
      <c r="H18" s="47">
        <f t="shared" si="0"/>
        <v>5329221.9000000004</v>
      </c>
      <c r="I18" s="47">
        <f t="shared" si="0"/>
        <v>778444.3</v>
      </c>
      <c r="J18" s="47">
        <f t="shared" si="0"/>
        <v>6107666.2000000002</v>
      </c>
      <c r="K18" s="47">
        <f t="shared" si="0"/>
        <v>16834124.699999999</v>
      </c>
      <c r="L18" s="47">
        <f t="shared" si="0"/>
        <v>-527555.1</v>
      </c>
      <c r="M18" s="103">
        <f t="shared" si="0"/>
        <v>12944946.4</v>
      </c>
      <c r="N18" s="47">
        <f t="shared" si="0"/>
        <v>10174807.9</v>
      </c>
      <c r="O18" s="47">
        <f t="shared" si="0"/>
        <v>-51451</v>
      </c>
      <c r="P18" s="47">
        <f t="shared" si="0"/>
        <v>10123356.9</v>
      </c>
      <c r="Q18" s="47">
        <f t="shared" si="0"/>
        <v>6659316.7999999998</v>
      </c>
      <c r="R18" s="47">
        <f t="shared" si="0"/>
        <v>-476104.2</v>
      </c>
      <c r="S18" s="47">
        <f t="shared" si="0"/>
        <v>2821589.4</v>
      </c>
      <c r="T18" s="47">
        <f t="shared" si="0"/>
        <v>8349791.0999999996</v>
      </c>
      <c r="U18" s="47">
        <f t="shared" si="0"/>
        <v>1455327.4</v>
      </c>
      <c r="V18" s="103">
        <f t="shared" si="0"/>
        <v>9743919.4000000004</v>
      </c>
      <c r="W18" s="47">
        <f t="shared" si="0"/>
        <v>5937032.4000000004</v>
      </c>
      <c r="X18" s="47">
        <f t="shared" si="0"/>
        <v>1426655</v>
      </c>
      <c r="Y18" s="47">
        <f t="shared" si="0"/>
        <v>7363687.4000000004</v>
      </c>
      <c r="Z18" s="47">
        <f t="shared" si="0"/>
        <v>2412758.7000000002</v>
      </c>
      <c r="AA18" s="47">
        <f t="shared" si="0"/>
        <v>28672.400000000001</v>
      </c>
      <c r="AB18" s="47">
        <f t="shared" si="0"/>
        <v>2380232</v>
      </c>
      <c r="AC18" s="84"/>
      <c r="AE18" s="7"/>
    </row>
    <row r="19" spans="1:32" ht="15.75" x14ac:dyDescent="0.25">
      <c r="A19" s="40" t="s">
        <v>2</v>
      </c>
      <c r="B19" s="47">
        <f>SUM(B20+B26+B34+B39+B42+B48+B53+B55+B57+B61)</f>
        <v>17463831</v>
      </c>
      <c r="C19" s="47">
        <f t="shared" ref="C19:AB19" si="1">SUM(C20+C26+C34+C39+C42+C48+C53+C55+C57+C61)</f>
        <v>11823.7</v>
      </c>
      <c r="D19" s="103">
        <f t="shared" si="1"/>
        <v>17341654.699999999</v>
      </c>
      <c r="E19" s="47">
        <f t="shared" si="1"/>
        <v>12134609.1</v>
      </c>
      <c r="F19" s="47">
        <f t="shared" si="1"/>
        <v>-595211.9</v>
      </c>
      <c r="G19" s="47">
        <f t="shared" si="1"/>
        <v>11405397.199999999</v>
      </c>
      <c r="H19" s="47">
        <f t="shared" si="1"/>
        <v>5329221.9000000004</v>
      </c>
      <c r="I19" s="47">
        <f t="shared" si="1"/>
        <v>778444.3</v>
      </c>
      <c r="J19" s="47">
        <f t="shared" si="1"/>
        <v>6107666.2000000002</v>
      </c>
      <c r="K19" s="47">
        <f t="shared" si="1"/>
        <v>16658958.5</v>
      </c>
      <c r="L19" s="47">
        <f t="shared" si="1"/>
        <v>-508622.7</v>
      </c>
      <c r="M19" s="103">
        <f t="shared" si="1"/>
        <v>12788712.6</v>
      </c>
      <c r="N19" s="47">
        <f t="shared" si="1"/>
        <v>9999641.6999999993</v>
      </c>
      <c r="O19" s="47">
        <f t="shared" si="1"/>
        <v>-32518.6</v>
      </c>
      <c r="P19" s="47">
        <f t="shared" si="1"/>
        <v>9967123.0999999996</v>
      </c>
      <c r="Q19" s="47">
        <f t="shared" si="1"/>
        <v>6659316.7999999998</v>
      </c>
      <c r="R19" s="47">
        <f t="shared" si="1"/>
        <v>-476104.2</v>
      </c>
      <c r="S19" s="47">
        <f t="shared" si="1"/>
        <v>2821589.4</v>
      </c>
      <c r="T19" s="47">
        <f t="shared" si="1"/>
        <v>8174625</v>
      </c>
      <c r="U19" s="47">
        <f t="shared" si="1"/>
        <v>1455327.4</v>
      </c>
      <c r="V19" s="103">
        <f t="shared" si="1"/>
        <v>9568753.3000000007</v>
      </c>
      <c r="W19" s="47">
        <f t="shared" si="1"/>
        <v>5761866.2999999998</v>
      </c>
      <c r="X19" s="47">
        <f t="shared" si="1"/>
        <v>1426655</v>
      </c>
      <c r="Y19" s="47">
        <f t="shared" si="1"/>
        <v>7188521.2999999998</v>
      </c>
      <c r="Z19" s="47">
        <f t="shared" si="1"/>
        <v>2412758.7000000002</v>
      </c>
      <c r="AA19" s="47">
        <f t="shared" si="1"/>
        <v>28672.400000000001</v>
      </c>
      <c r="AB19" s="47">
        <f t="shared" si="1"/>
        <v>2380232</v>
      </c>
      <c r="AC19" s="73"/>
      <c r="AE19" s="7"/>
      <c r="AF19" s="7"/>
    </row>
    <row r="20" spans="1:32" ht="63" x14ac:dyDescent="0.25">
      <c r="A20" s="40" t="s">
        <v>3</v>
      </c>
      <c r="B20" s="47">
        <f>B21+B22+B23+B24++B25</f>
        <v>1361311.1</v>
      </c>
      <c r="C20" s="22">
        <f t="shared" ref="C20:AB20" si="2">C21+C22+C23+C24++C25</f>
        <v>-124021.7</v>
      </c>
      <c r="D20" s="104">
        <f t="shared" si="2"/>
        <v>1237289.3999999999</v>
      </c>
      <c r="E20" s="22">
        <f t="shared" si="2"/>
        <v>1361311.1</v>
      </c>
      <c r="F20" s="22">
        <f t="shared" si="2"/>
        <v>-124021.7</v>
      </c>
      <c r="G20" s="22">
        <f t="shared" si="2"/>
        <v>1237289.3999999999</v>
      </c>
      <c r="H20" s="22">
        <f t="shared" si="2"/>
        <v>0</v>
      </c>
      <c r="I20" s="22">
        <f t="shared" si="2"/>
        <v>0</v>
      </c>
      <c r="J20" s="48">
        <f t="shared" si="2"/>
        <v>0</v>
      </c>
      <c r="K20" s="47">
        <f t="shared" si="2"/>
        <v>1605964.2</v>
      </c>
      <c r="L20" s="22">
        <f t="shared" si="2"/>
        <v>451544.9</v>
      </c>
      <c r="M20" s="104">
        <f t="shared" si="2"/>
        <v>2057509.1</v>
      </c>
      <c r="N20" s="22">
        <f t="shared" si="2"/>
        <v>1605964.2</v>
      </c>
      <c r="O20" s="22">
        <f t="shared" si="2"/>
        <v>451544.9</v>
      </c>
      <c r="P20" s="22">
        <f t="shared" si="2"/>
        <v>2057509.1</v>
      </c>
      <c r="Q20" s="22">
        <f t="shared" si="2"/>
        <v>0</v>
      </c>
      <c r="R20" s="22">
        <f t="shared" si="2"/>
        <v>0</v>
      </c>
      <c r="S20" s="48">
        <f t="shared" si="2"/>
        <v>0</v>
      </c>
      <c r="T20" s="47">
        <f t="shared" si="2"/>
        <v>1700840.9</v>
      </c>
      <c r="U20" s="22">
        <f t="shared" si="2"/>
        <v>643258</v>
      </c>
      <c r="V20" s="104">
        <f t="shared" si="2"/>
        <v>2344098.9</v>
      </c>
      <c r="W20" s="22">
        <f t="shared" si="2"/>
        <v>1700840.9</v>
      </c>
      <c r="X20" s="22">
        <f t="shared" si="2"/>
        <v>643258</v>
      </c>
      <c r="Y20" s="22">
        <f t="shared" si="2"/>
        <v>2344098.9</v>
      </c>
      <c r="Z20" s="22">
        <f t="shared" si="2"/>
        <v>0</v>
      </c>
      <c r="AA20" s="22">
        <f t="shared" si="2"/>
        <v>0</v>
      </c>
      <c r="AB20" s="48">
        <f t="shared" si="2"/>
        <v>0</v>
      </c>
      <c r="AC20" s="73"/>
      <c r="AE20" s="7"/>
    </row>
    <row r="21" spans="1:32" ht="126" x14ac:dyDescent="0.25">
      <c r="A21" s="41" t="s">
        <v>28</v>
      </c>
      <c r="B21" s="49">
        <v>78000</v>
      </c>
      <c r="C21" s="23">
        <v>0</v>
      </c>
      <c r="D21" s="105">
        <f>B21+C21</f>
        <v>78000</v>
      </c>
      <c r="E21" s="23">
        <v>78000</v>
      </c>
      <c r="F21" s="23">
        <v>0</v>
      </c>
      <c r="G21" s="23">
        <f>E21+F21</f>
        <v>78000</v>
      </c>
      <c r="H21" s="23">
        <v>0</v>
      </c>
      <c r="I21" s="23">
        <v>0</v>
      </c>
      <c r="J21" s="50">
        <f>H21+I21</f>
        <v>0</v>
      </c>
      <c r="K21" s="49">
        <v>78000</v>
      </c>
      <c r="L21" s="23"/>
      <c r="M21" s="105">
        <f t="shared" ref="M21:M23" si="3">K21+L21</f>
        <v>78000</v>
      </c>
      <c r="N21" s="23">
        <v>78000</v>
      </c>
      <c r="O21" s="23"/>
      <c r="P21" s="23">
        <f t="shared" ref="P21:P24" si="4">N21+O21</f>
        <v>78000</v>
      </c>
      <c r="Q21" s="23">
        <v>0</v>
      </c>
      <c r="R21" s="23"/>
      <c r="S21" s="50"/>
      <c r="T21" s="49">
        <v>78000</v>
      </c>
      <c r="U21" s="23"/>
      <c r="V21" s="105">
        <f t="shared" ref="V21:V24" si="5">T21+U21</f>
        <v>78000</v>
      </c>
      <c r="W21" s="23">
        <v>78000</v>
      </c>
      <c r="X21" s="23"/>
      <c r="Y21" s="23">
        <f t="shared" ref="Y21:Y24" si="6">W21+X21</f>
        <v>78000</v>
      </c>
      <c r="Z21" s="23">
        <v>0</v>
      </c>
      <c r="AA21" s="23"/>
      <c r="AB21" s="50"/>
      <c r="AC21" s="73" t="s">
        <v>30</v>
      </c>
      <c r="AE21" s="7"/>
    </row>
    <row r="22" spans="1:32" ht="78.75" x14ac:dyDescent="0.25">
      <c r="A22" s="41" t="s">
        <v>29</v>
      </c>
      <c r="B22" s="49">
        <v>55000</v>
      </c>
      <c r="C22" s="38">
        <v>79773</v>
      </c>
      <c r="D22" s="105">
        <f>B22+C22</f>
        <v>134773</v>
      </c>
      <c r="E22" s="23">
        <v>55000</v>
      </c>
      <c r="F22" s="38">
        <v>79773</v>
      </c>
      <c r="G22" s="23">
        <f>E22+F22</f>
        <v>134773</v>
      </c>
      <c r="H22" s="23">
        <v>0</v>
      </c>
      <c r="I22" s="23">
        <v>0</v>
      </c>
      <c r="J22" s="50">
        <f t="shared" ref="J22:J33" si="7">H22+I22</f>
        <v>0</v>
      </c>
      <c r="K22" s="49">
        <v>0</v>
      </c>
      <c r="L22" s="23"/>
      <c r="M22" s="105">
        <f t="shared" si="3"/>
        <v>0</v>
      </c>
      <c r="N22" s="23">
        <v>0</v>
      </c>
      <c r="O22" s="23"/>
      <c r="P22" s="23">
        <f t="shared" si="4"/>
        <v>0</v>
      </c>
      <c r="Q22" s="23">
        <v>0</v>
      </c>
      <c r="R22" s="23"/>
      <c r="S22" s="50"/>
      <c r="T22" s="49">
        <v>62112</v>
      </c>
      <c r="U22" s="37">
        <v>-62112</v>
      </c>
      <c r="V22" s="105">
        <f t="shared" si="5"/>
        <v>0</v>
      </c>
      <c r="W22" s="23">
        <v>62112</v>
      </c>
      <c r="X22" s="37">
        <v>-62112</v>
      </c>
      <c r="Y22" s="23">
        <f t="shared" si="6"/>
        <v>0</v>
      </c>
      <c r="Z22" s="23">
        <v>0</v>
      </c>
      <c r="AA22" s="23"/>
      <c r="AB22" s="50"/>
      <c r="AC22" s="73" t="s">
        <v>31</v>
      </c>
    </row>
    <row r="23" spans="1:32" ht="49.5" customHeight="1" x14ac:dyDescent="0.25">
      <c r="A23" s="165" t="s">
        <v>54</v>
      </c>
      <c r="B23" s="49">
        <v>512433.6</v>
      </c>
      <c r="C23" s="38">
        <v>-331901.71000000002</v>
      </c>
      <c r="D23" s="105">
        <f>B23+C23</f>
        <v>180531.9</v>
      </c>
      <c r="E23" s="23">
        <v>512433.6</v>
      </c>
      <c r="F23" s="38">
        <v>-331901.71000000002</v>
      </c>
      <c r="G23" s="23">
        <f>E23+F23</f>
        <v>180531.9</v>
      </c>
      <c r="H23" s="23">
        <v>0</v>
      </c>
      <c r="I23" s="23">
        <v>0</v>
      </c>
      <c r="J23" s="50">
        <f t="shared" si="7"/>
        <v>0</v>
      </c>
      <c r="K23" s="49">
        <v>100000</v>
      </c>
      <c r="L23" s="38">
        <v>336418.73</v>
      </c>
      <c r="M23" s="105">
        <f t="shared" si="3"/>
        <v>436418.7</v>
      </c>
      <c r="N23" s="23">
        <v>100000</v>
      </c>
      <c r="O23" s="38">
        <v>336418.73</v>
      </c>
      <c r="P23" s="23">
        <f t="shared" si="4"/>
        <v>436418.7</v>
      </c>
      <c r="Q23" s="23">
        <v>0</v>
      </c>
      <c r="R23" s="23"/>
      <c r="S23" s="50"/>
      <c r="T23" s="49">
        <v>319373</v>
      </c>
      <c r="U23" s="37">
        <v>62112</v>
      </c>
      <c r="V23" s="105">
        <f t="shared" si="5"/>
        <v>381485</v>
      </c>
      <c r="W23" s="23">
        <v>319373</v>
      </c>
      <c r="X23" s="37">
        <v>62112</v>
      </c>
      <c r="Y23" s="23">
        <f t="shared" si="6"/>
        <v>381485</v>
      </c>
      <c r="Z23" s="23">
        <v>0</v>
      </c>
      <c r="AA23" s="23"/>
      <c r="AB23" s="50"/>
      <c r="AC23" s="73" t="s">
        <v>31</v>
      </c>
    </row>
    <row r="24" spans="1:32" ht="49.5" customHeight="1" x14ac:dyDescent="0.25">
      <c r="A24" s="166"/>
      <c r="B24" s="49">
        <v>0</v>
      </c>
      <c r="C24" s="38">
        <v>105866.8</v>
      </c>
      <c r="D24" s="105">
        <f>B24+C24</f>
        <v>105866.8</v>
      </c>
      <c r="E24" s="29">
        <v>0</v>
      </c>
      <c r="F24" s="38">
        <v>105866.8</v>
      </c>
      <c r="G24" s="23">
        <f>E24+F24</f>
        <v>105866.8</v>
      </c>
      <c r="H24" s="23">
        <v>0</v>
      </c>
      <c r="I24" s="23">
        <v>0</v>
      </c>
      <c r="J24" s="50">
        <f t="shared" ref="J24" si="8">H24+I24</f>
        <v>0</v>
      </c>
      <c r="K24" s="61">
        <v>0</v>
      </c>
      <c r="L24" s="38">
        <v>115126.2</v>
      </c>
      <c r="M24" s="105">
        <f>K24+L24</f>
        <v>115126.2</v>
      </c>
      <c r="N24" s="29">
        <v>0</v>
      </c>
      <c r="O24" s="38">
        <v>115126.2</v>
      </c>
      <c r="P24" s="23">
        <f t="shared" si="4"/>
        <v>115126.2</v>
      </c>
      <c r="Q24" s="23">
        <v>0</v>
      </c>
      <c r="R24" s="29"/>
      <c r="S24" s="56"/>
      <c r="T24" s="61">
        <v>0</v>
      </c>
      <c r="U24" s="29"/>
      <c r="V24" s="105">
        <f t="shared" si="5"/>
        <v>0</v>
      </c>
      <c r="W24" s="29">
        <v>0</v>
      </c>
      <c r="X24" s="29"/>
      <c r="Y24" s="23">
        <f t="shared" si="6"/>
        <v>0</v>
      </c>
      <c r="Z24" s="29">
        <v>0</v>
      </c>
      <c r="AA24" s="29"/>
      <c r="AB24" s="50"/>
      <c r="AC24" s="73" t="s">
        <v>30</v>
      </c>
    </row>
    <row r="25" spans="1:32" ht="63" x14ac:dyDescent="0.25">
      <c r="A25" s="41" t="s">
        <v>55</v>
      </c>
      <c r="B25" s="49">
        <v>715877.5</v>
      </c>
      <c r="C25" s="38">
        <v>22240.244999999995</v>
      </c>
      <c r="D25" s="105">
        <f>B25+C25</f>
        <v>738117.7</v>
      </c>
      <c r="E25" s="23">
        <v>715877.5</v>
      </c>
      <c r="F25" s="38">
        <v>22240.244999999995</v>
      </c>
      <c r="G25" s="23">
        <f>E25+F25</f>
        <v>738117.7</v>
      </c>
      <c r="H25" s="23">
        <v>0</v>
      </c>
      <c r="I25" s="23">
        <v>0</v>
      </c>
      <c r="J25" s="23">
        <f t="shared" si="7"/>
        <v>0</v>
      </c>
      <c r="K25" s="61">
        <v>1427964.2</v>
      </c>
      <c r="L25" s="23"/>
      <c r="M25" s="105">
        <f>K25+L25</f>
        <v>1427964.2</v>
      </c>
      <c r="N25" s="23">
        <v>1427964.2</v>
      </c>
      <c r="O25" s="23"/>
      <c r="P25" s="23">
        <f>N25+O25</f>
        <v>1427964.2</v>
      </c>
      <c r="Q25" s="23">
        <v>0</v>
      </c>
      <c r="R25" s="23"/>
      <c r="S25" s="23"/>
      <c r="T25" s="61">
        <v>1241355.8999999999</v>
      </c>
      <c r="U25" s="37">
        <v>643258</v>
      </c>
      <c r="V25" s="105">
        <f>T25+U25</f>
        <v>1884613.9</v>
      </c>
      <c r="W25" s="23">
        <v>1241355.8999999999</v>
      </c>
      <c r="X25" s="37">
        <v>643258</v>
      </c>
      <c r="Y25" s="23">
        <f>W25+X25</f>
        <v>1884613.9</v>
      </c>
      <c r="Z25" s="23">
        <v>0</v>
      </c>
      <c r="AA25" s="23"/>
      <c r="AB25" s="50"/>
      <c r="AC25" s="73" t="s">
        <v>31</v>
      </c>
    </row>
    <row r="26" spans="1:32" ht="63" x14ac:dyDescent="0.25">
      <c r="A26" s="40" t="s">
        <v>4</v>
      </c>
      <c r="B26" s="47">
        <v>928808.6</v>
      </c>
      <c r="C26" s="22">
        <f>SUM(C27:C33)</f>
        <v>-58830.3</v>
      </c>
      <c r="D26" s="105">
        <f t="shared" ref="D26:D28" si="9">B26+C26</f>
        <v>869978.3</v>
      </c>
      <c r="E26" s="22">
        <v>56186</v>
      </c>
      <c r="F26" s="22">
        <f>SUM(F27:F33)</f>
        <v>0</v>
      </c>
      <c r="G26" s="23">
        <f t="shared" ref="G26:G33" si="10">E26+F26</f>
        <v>56186</v>
      </c>
      <c r="H26" s="22">
        <v>872622.6</v>
      </c>
      <c r="I26" s="22">
        <f>SUM(I27:I33)</f>
        <v>-58830.3</v>
      </c>
      <c r="J26" s="50">
        <f t="shared" si="7"/>
        <v>813792.3</v>
      </c>
      <c r="K26" s="47">
        <v>2286720.6</v>
      </c>
      <c r="L26" s="22">
        <f>SUM(L27:L33)</f>
        <v>132233.60000000001</v>
      </c>
      <c r="M26" s="105">
        <f t="shared" ref="M26:M28" si="11">K26+L26</f>
        <v>2418954.2000000002</v>
      </c>
      <c r="N26" s="22">
        <v>0</v>
      </c>
      <c r="O26" s="22">
        <f>SUM(O27:O33)</f>
        <v>0</v>
      </c>
      <c r="P26" s="23">
        <f t="shared" ref="P26:P33" si="12">N26+O26</f>
        <v>0</v>
      </c>
      <c r="Q26" s="22">
        <v>2286720.6</v>
      </c>
      <c r="R26" s="22">
        <f>SUM(R27:R33)</f>
        <v>132233.60000000001</v>
      </c>
      <c r="S26" s="23">
        <f t="shared" ref="S26:S33" si="13">Q26+R26</f>
        <v>2418954.2000000002</v>
      </c>
      <c r="T26" s="47">
        <v>2028303.8</v>
      </c>
      <c r="U26" s="22">
        <f>SUM(U27:U33)</f>
        <v>0</v>
      </c>
      <c r="V26" s="105">
        <f t="shared" ref="V26:V33" si="14">T26+U26</f>
        <v>2028303.8</v>
      </c>
      <c r="W26" s="22">
        <v>0</v>
      </c>
      <c r="X26" s="22">
        <f>SUM(X27:X33)</f>
        <v>0</v>
      </c>
      <c r="Y26" s="23">
        <f t="shared" ref="Y26:Y33" si="15">W26+X26</f>
        <v>0</v>
      </c>
      <c r="Z26" s="22">
        <v>2028303.8</v>
      </c>
      <c r="AA26" s="22">
        <f>SUM(AA27:AA33)</f>
        <v>0</v>
      </c>
      <c r="AB26" s="50">
        <f t="shared" ref="AB26:AB33" si="16">Z26+AA26</f>
        <v>2028303.8</v>
      </c>
      <c r="AC26" s="74"/>
    </row>
    <row r="27" spans="1:32" ht="63" x14ac:dyDescent="0.25">
      <c r="A27" s="41" t="s">
        <v>56</v>
      </c>
      <c r="B27" s="49">
        <v>56186</v>
      </c>
      <c r="C27" s="23"/>
      <c r="D27" s="105">
        <f t="shared" si="9"/>
        <v>56186</v>
      </c>
      <c r="E27" s="23">
        <v>56186</v>
      </c>
      <c r="F27" s="23"/>
      <c r="G27" s="23">
        <f t="shared" si="10"/>
        <v>56186</v>
      </c>
      <c r="H27" s="23">
        <v>0</v>
      </c>
      <c r="I27" s="23"/>
      <c r="J27" s="50">
        <f t="shared" si="7"/>
        <v>0</v>
      </c>
      <c r="K27" s="49">
        <v>0</v>
      </c>
      <c r="L27" s="23"/>
      <c r="M27" s="105">
        <f t="shared" si="11"/>
        <v>0</v>
      </c>
      <c r="N27" s="23">
        <v>0</v>
      </c>
      <c r="O27" s="23"/>
      <c r="P27" s="23">
        <f t="shared" si="12"/>
        <v>0</v>
      </c>
      <c r="Q27" s="23">
        <v>0</v>
      </c>
      <c r="R27" s="23"/>
      <c r="S27" s="23">
        <f t="shared" si="13"/>
        <v>0</v>
      </c>
      <c r="T27" s="49">
        <v>0</v>
      </c>
      <c r="U27" s="23"/>
      <c r="V27" s="105">
        <f t="shared" si="14"/>
        <v>0</v>
      </c>
      <c r="W27" s="23">
        <v>0</v>
      </c>
      <c r="X27" s="23"/>
      <c r="Y27" s="23">
        <f t="shared" si="15"/>
        <v>0</v>
      </c>
      <c r="Z27" s="23">
        <v>0</v>
      </c>
      <c r="AA27" s="23"/>
      <c r="AB27" s="50">
        <f t="shared" si="16"/>
        <v>0</v>
      </c>
      <c r="AC27" s="75" t="s">
        <v>31</v>
      </c>
    </row>
    <row r="28" spans="1:32" ht="63" x14ac:dyDescent="0.25">
      <c r="A28" s="162" t="s">
        <v>57</v>
      </c>
      <c r="B28" s="49">
        <v>19022.400000000001</v>
      </c>
      <c r="C28" s="23"/>
      <c r="D28" s="105">
        <f t="shared" si="9"/>
        <v>19022.400000000001</v>
      </c>
      <c r="E28" s="23">
        <v>0</v>
      </c>
      <c r="F28" s="23"/>
      <c r="G28" s="23">
        <f t="shared" si="10"/>
        <v>0</v>
      </c>
      <c r="H28" s="23">
        <v>19022.400000000001</v>
      </c>
      <c r="I28" s="23"/>
      <c r="J28" s="50">
        <f t="shared" si="7"/>
        <v>19022.400000000001</v>
      </c>
      <c r="K28" s="49">
        <v>10438.4</v>
      </c>
      <c r="L28" s="23"/>
      <c r="M28" s="105">
        <f t="shared" si="11"/>
        <v>10438.4</v>
      </c>
      <c r="N28" s="23">
        <v>0</v>
      </c>
      <c r="O28" s="23"/>
      <c r="P28" s="23">
        <f t="shared" si="12"/>
        <v>0</v>
      </c>
      <c r="Q28" s="23">
        <v>10438.4</v>
      </c>
      <c r="R28" s="23"/>
      <c r="S28" s="23">
        <f t="shared" si="13"/>
        <v>10438.4</v>
      </c>
      <c r="T28" s="49">
        <v>0</v>
      </c>
      <c r="U28" s="23"/>
      <c r="V28" s="105">
        <f t="shared" si="14"/>
        <v>0</v>
      </c>
      <c r="W28" s="23">
        <v>0</v>
      </c>
      <c r="X28" s="23"/>
      <c r="Y28" s="23">
        <f t="shared" si="15"/>
        <v>0</v>
      </c>
      <c r="Z28" s="23">
        <v>0</v>
      </c>
      <c r="AA28" s="23"/>
      <c r="AB28" s="50">
        <f t="shared" si="16"/>
        <v>0</v>
      </c>
      <c r="AC28" s="75" t="s">
        <v>32</v>
      </c>
    </row>
    <row r="29" spans="1:32" ht="31.5" x14ac:dyDescent="0.25">
      <c r="A29" s="163"/>
      <c r="B29" s="49">
        <v>234346</v>
      </c>
      <c r="C29" s="37">
        <v>-58830.3</v>
      </c>
      <c r="D29" s="105">
        <f>B29+C29</f>
        <v>175515.7</v>
      </c>
      <c r="E29" s="23">
        <v>0</v>
      </c>
      <c r="F29" s="23"/>
      <c r="G29" s="23">
        <f t="shared" si="10"/>
        <v>0</v>
      </c>
      <c r="H29" s="23">
        <v>234346</v>
      </c>
      <c r="I29" s="37">
        <v>-58830.3</v>
      </c>
      <c r="J29" s="50">
        <f t="shared" si="7"/>
        <v>175515.7</v>
      </c>
      <c r="K29" s="49">
        <v>1124996.5</v>
      </c>
      <c r="L29" s="37">
        <v>132233.60000000001</v>
      </c>
      <c r="M29" s="105">
        <f>K29+L29</f>
        <v>1257230.1000000001</v>
      </c>
      <c r="N29" s="23">
        <v>0</v>
      </c>
      <c r="O29" s="23"/>
      <c r="P29" s="23">
        <f t="shared" si="12"/>
        <v>0</v>
      </c>
      <c r="Q29" s="23">
        <v>1124996.5</v>
      </c>
      <c r="R29" s="37">
        <v>132233.60000000001</v>
      </c>
      <c r="S29" s="23">
        <f t="shared" si="13"/>
        <v>1257230.1000000001</v>
      </c>
      <c r="T29" s="49">
        <v>59932.4</v>
      </c>
      <c r="U29" s="23"/>
      <c r="V29" s="105">
        <f t="shared" si="14"/>
        <v>59932.4</v>
      </c>
      <c r="W29" s="23">
        <v>0</v>
      </c>
      <c r="X29" s="23"/>
      <c r="Y29" s="23">
        <f t="shared" si="15"/>
        <v>0</v>
      </c>
      <c r="Z29" s="23">
        <v>59932.4</v>
      </c>
      <c r="AA29" s="23"/>
      <c r="AB29" s="50">
        <f t="shared" si="16"/>
        <v>59932.4</v>
      </c>
      <c r="AC29" s="75" t="s">
        <v>31</v>
      </c>
    </row>
    <row r="30" spans="1:32" ht="63" x14ac:dyDescent="0.25">
      <c r="A30" s="170" t="s">
        <v>58</v>
      </c>
      <c r="B30" s="49">
        <v>7395</v>
      </c>
      <c r="C30" s="23"/>
      <c r="D30" s="105">
        <f t="shared" ref="D30:D33" si="17">B30+C30</f>
        <v>7395</v>
      </c>
      <c r="E30" s="23">
        <v>0</v>
      </c>
      <c r="F30" s="23"/>
      <c r="G30" s="23">
        <f t="shared" si="10"/>
        <v>0</v>
      </c>
      <c r="H30" s="23">
        <v>7395</v>
      </c>
      <c r="I30" s="23"/>
      <c r="J30" s="50">
        <f t="shared" si="7"/>
        <v>7395</v>
      </c>
      <c r="K30" s="49">
        <v>7395</v>
      </c>
      <c r="L30" s="23"/>
      <c r="M30" s="105">
        <f t="shared" ref="M30:M33" si="18">K30+L30</f>
        <v>7395</v>
      </c>
      <c r="N30" s="23">
        <v>0</v>
      </c>
      <c r="O30" s="23"/>
      <c r="P30" s="23">
        <f t="shared" si="12"/>
        <v>0</v>
      </c>
      <c r="Q30" s="23">
        <v>7395</v>
      </c>
      <c r="R30" s="23"/>
      <c r="S30" s="23">
        <f t="shared" si="13"/>
        <v>7395</v>
      </c>
      <c r="T30" s="49">
        <v>7395</v>
      </c>
      <c r="U30" s="23"/>
      <c r="V30" s="105">
        <f t="shared" si="14"/>
        <v>7395</v>
      </c>
      <c r="W30" s="23">
        <v>0</v>
      </c>
      <c r="X30" s="23"/>
      <c r="Y30" s="23">
        <f t="shared" si="15"/>
        <v>0</v>
      </c>
      <c r="Z30" s="23">
        <v>7395</v>
      </c>
      <c r="AA30" s="23"/>
      <c r="AB30" s="50">
        <f t="shared" si="16"/>
        <v>7395</v>
      </c>
      <c r="AC30" s="75" t="s">
        <v>32</v>
      </c>
    </row>
    <row r="31" spans="1:32" ht="31.5" x14ac:dyDescent="0.25">
      <c r="A31" s="171"/>
      <c r="B31" s="49">
        <v>230514</v>
      </c>
      <c r="C31" s="23"/>
      <c r="D31" s="105">
        <f t="shared" si="17"/>
        <v>230514</v>
      </c>
      <c r="E31" s="23">
        <v>0</v>
      </c>
      <c r="F31" s="23"/>
      <c r="G31" s="23">
        <f t="shared" si="10"/>
        <v>0</v>
      </c>
      <c r="H31" s="23">
        <v>230514</v>
      </c>
      <c r="I31" s="23"/>
      <c r="J31" s="50">
        <f t="shared" si="7"/>
        <v>230514</v>
      </c>
      <c r="K31" s="49">
        <v>52215</v>
      </c>
      <c r="L31" s="23"/>
      <c r="M31" s="105">
        <f t="shared" si="18"/>
        <v>52215</v>
      </c>
      <c r="N31" s="23">
        <v>0</v>
      </c>
      <c r="O31" s="23"/>
      <c r="P31" s="23">
        <f t="shared" si="12"/>
        <v>0</v>
      </c>
      <c r="Q31" s="23">
        <v>52215</v>
      </c>
      <c r="R31" s="23"/>
      <c r="S31" s="23">
        <f t="shared" si="13"/>
        <v>52215</v>
      </c>
      <c r="T31" s="49">
        <v>1567753.9</v>
      </c>
      <c r="U31" s="23">
        <v>277691</v>
      </c>
      <c r="V31" s="105">
        <f t="shared" si="14"/>
        <v>1845444.9</v>
      </c>
      <c r="W31" s="23">
        <v>0</v>
      </c>
      <c r="X31" s="23"/>
      <c r="Y31" s="23">
        <f t="shared" si="15"/>
        <v>0</v>
      </c>
      <c r="Z31" s="23">
        <v>1567753.9</v>
      </c>
      <c r="AA31" s="23">
        <v>277691</v>
      </c>
      <c r="AB31" s="50">
        <f t="shared" si="16"/>
        <v>1845444.9</v>
      </c>
      <c r="AC31" s="75" t="s">
        <v>31</v>
      </c>
    </row>
    <row r="32" spans="1:32" ht="63" x14ac:dyDescent="0.25">
      <c r="A32" s="170" t="s">
        <v>59</v>
      </c>
      <c r="B32" s="49">
        <v>59660.800000000003</v>
      </c>
      <c r="C32" s="23"/>
      <c r="D32" s="105">
        <f t="shared" si="17"/>
        <v>59660.800000000003</v>
      </c>
      <c r="E32" s="23">
        <v>0</v>
      </c>
      <c r="F32" s="23"/>
      <c r="G32" s="23">
        <f t="shared" si="10"/>
        <v>0</v>
      </c>
      <c r="H32" s="23">
        <v>59660.800000000003</v>
      </c>
      <c r="I32" s="23"/>
      <c r="J32" s="50">
        <f t="shared" si="7"/>
        <v>59660.800000000003</v>
      </c>
      <c r="K32" s="49">
        <v>390847.1</v>
      </c>
      <c r="L32" s="23"/>
      <c r="M32" s="105">
        <f t="shared" si="18"/>
        <v>390847.1</v>
      </c>
      <c r="N32" s="23">
        <v>0</v>
      </c>
      <c r="O32" s="23"/>
      <c r="P32" s="23">
        <f t="shared" si="12"/>
        <v>0</v>
      </c>
      <c r="Q32" s="23">
        <v>390847.1</v>
      </c>
      <c r="R32" s="23"/>
      <c r="S32" s="23">
        <f t="shared" si="13"/>
        <v>390847.1</v>
      </c>
      <c r="T32" s="49">
        <v>115531.5</v>
      </c>
      <c r="U32" s="23"/>
      <c r="V32" s="105">
        <f t="shared" si="14"/>
        <v>115531.5</v>
      </c>
      <c r="W32" s="23">
        <v>0</v>
      </c>
      <c r="X32" s="23"/>
      <c r="Y32" s="23">
        <f t="shared" si="15"/>
        <v>0</v>
      </c>
      <c r="Z32" s="23">
        <v>115531.5</v>
      </c>
      <c r="AA32" s="23"/>
      <c r="AB32" s="50">
        <f t="shared" si="16"/>
        <v>115531.5</v>
      </c>
      <c r="AC32" s="75" t="s">
        <v>32</v>
      </c>
    </row>
    <row r="33" spans="1:31" ht="31.5" x14ac:dyDescent="0.25">
      <c r="A33" s="171"/>
      <c r="B33" s="49">
        <v>321684.40000000002</v>
      </c>
      <c r="C33" s="23"/>
      <c r="D33" s="105">
        <f t="shared" si="17"/>
        <v>321684.40000000002</v>
      </c>
      <c r="E33" s="23">
        <v>0</v>
      </c>
      <c r="F33" s="23"/>
      <c r="G33" s="23">
        <f t="shared" si="10"/>
        <v>0</v>
      </c>
      <c r="H33" s="23">
        <v>321684.40000000002</v>
      </c>
      <c r="I33" s="23"/>
      <c r="J33" s="50">
        <f t="shared" si="7"/>
        <v>321684.40000000002</v>
      </c>
      <c r="K33" s="49">
        <v>700828.6</v>
      </c>
      <c r="L33" s="23"/>
      <c r="M33" s="105">
        <f t="shared" si="18"/>
        <v>700828.6</v>
      </c>
      <c r="N33" s="23">
        <v>0</v>
      </c>
      <c r="O33" s="23"/>
      <c r="P33" s="23">
        <f t="shared" si="12"/>
        <v>0</v>
      </c>
      <c r="Q33" s="23">
        <v>700828.6</v>
      </c>
      <c r="R33" s="23"/>
      <c r="S33" s="23">
        <f t="shared" si="13"/>
        <v>700828.6</v>
      </c>
      <c r="T33" s="49">
        <v>277691</v>
      </c>
      <c r="U33" s="23">
        <v>-277691</v>
      </c>
      <c r="V33" s="105">
        <f t="shared" si="14"/>
        <v>0</v>
      </c>
      <c r="W33" s="23">
        <v>0</v>
      </c>
      <c r="X33" s="23"/>
      <c r="Y33" s="23">
        <f t="shared" si="15"/>
        <v>0</v>
      </c>
      <c r="Z33" s="23">
        <v>277691</v>
      </c>
      <c r="AA33" s="23">
        <v>-277691</v>
      </c>
      <c r="AB33" s="50">
        <f t="shared" si="16"/>
        <v>0</v>
      </c>
      <c r="AC33" s="75" t="s">
        <v>31</v>
      </c>
    </row>
    <row r="34" spans="1:31" ht="78.75" x14ac:dyDescent="0.25">
      <c r="A34" s="40" t="s">
        <v>5</v>
      </c>
      <c r="B34" s="88">
        <f t="shared" ref="B34:R34" si="19">SUM(B35:B38)</f>
        <v>920197.7</v>
      </c>
      <c r="C34" s="22">
        <f t="shared" si="19"/>
        <v>194639.4</v>
      </c>
      <c r="D34" s="104">
        <f t="shared" si="19"/>
        <v>1114837.1000000001</v>
      </c>
      <c r="E34" s="22">
        <f t="shared" si="19"/>
        <v>490000</v>
      </c>
      <c r="F34" s="22">
        <f t="shared" si="19"/>
        <v>63225</v>
      </c>
      <c r="G34" s="22">
        <f t="shared" si="19"/>
        <v>553225</v>
      </c>
      <c r="H34" s="22">
        <f t="shared" si="19"/>
        <v>430197.7</v>
      </c>
      <c r="I34" s="22">
        <f t="shared" si="19"/>
        <v>131414.39999999999</v>
      </c>
      <c r="J34" s="22">
        <f t="shared" si="19"/>
        <v>561612.1</v>
      </c>
      <c r="K34" s="47">
        <f t="shared" si="19"/>
        <v>366736.7</v>
      </c>
      <c r="L34" s="22">
        <f t="shared" si="19"/>
        <v>-26095.7</v>
      </c>
      <c r="M34" s="112">
        <f>SUM(K34:L34)</f>
        <v>340641</v>
      </c>
      <c r="N34" s="67">
        <f t="shared" si="19"/>
        <v>112000</v>
      </c>
      <c r="O34" s="67">
        <f t="shared" si="19"/>
        <v>0</v>
      </c>
      <c r="P34" s="67">
        <f t="shared" si="19"/>
        <v>112000</v>
      </c>
      <c r="Q34" s="67">
        <f t="shared" si="19"/>
        <v>254736.7</v>
      </c>
      <c r="R34" s="67">
        <f t="shared" si="19"/>
        <v>-26095.7</v>
      </c>
      <c r="S34" s="67">
        <f>SUM(Q34:R34)</f>
        <v>228641</v>
      </c>
      <c r="T34" s="88">
        <f t="shared" ref="T34:AB34" si="20">SUM(T35:T39)</f>
        <v>196063.1</v>
      </c>
      <c r="U34" s="22">
        <f t="shared" si="20"/>
        <v>0</v>
      </c>
      <c r="V34" s="104">
        <f t="shared" si="20"/>
        <v>196063.1</v>
      </c>
      <c r="W34" s="22">
        <f t="shared" si="20"/>
        <v>112000</v>
      </c>
      <c r="X34" s="22">
        <f t="shared" si="20"/>
        <v>0</v>
      </c>
      <c r="Y34" s="22">
        <f t="shared" si="20"/>
        <v>112000</v>
      </c>
      <c r="Z34" s="22">
        <f t="shared" si="20"/>
        <v>84063.1</v>
      </c>
      <c r="AA34" s="22">
        <f t="shared" si="20"/>
        <v>0</v>
      </c>
      <c r="AB34" s="85">
        <f t="shared" si="20"/>
        <v>84063.1</v>
      </c>
      <c r="AC34" s="74"/>
    </row>
    <row r="35" spans="1:31" ht="31.5" x14ac:dyDescent="0.25">
      <c r="A35" s="162" t="s">
        <v>33</v>
      </c>
      <c r="B35" s="89">
        <v>0</v>
      </c>
      <c r="C35" s="37">
        <v>194639.4</v>
      </c>
      <c r="D35" s="105">
        <f>SUM(B35:C35)</f>
        <v>194639.4</v>
      </c>
      <c r="E35" s="37">
        <v>0</v>
      </c>
      <c r="F35" s="37">
        <v>63225</v>
      </c>
      <c r="G35" s="37">
        <f>SUM(E35:F35)</f>
        <v>63225</v>
      </c>
      <c r="H35" s="37">
        <v>0</v>
      </c>
      <c r="I35" s="37">
        <v>131414.39999999999</v>
      </c>
      <c r="J35" s="52">
        <f>SUM(H35:I35)</f>
        <v>131414.39999999999</v>
      </c>
      <c r="K35" s="51">
        <v>0</v>
      </c>
      <c r="L35" s="37">
        <v>0</v>
      </c>
      <c r="M35" s="113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52">
        <v>0</v>
      </c>
      <c r="T35" s="89">
        <v>0</v>
      </c>
      <c r="U35" s="37">
        <v>0</v>
      </c>
      <c r="V35" s="105">
        <v>0</v>
      </c>
      <c r="W35" s="37">
        <v>0</v>
      </c>
      <c r="X35" s="37">
        <v>0</v>
      </c>
      <c r="Y35" s="37"/>
      <c r="Z35" s="37">
        <v>0</v>
      </c>
      <c r="AA35" s="37">
        <v>0</v>
      </c>
      <c r="AB35" s="86">
        <f>SUM(Z35:AA35)</f>
        <v>0</v>
      </c>
      <c r="AC35" s="76" t="s">
        <v>31</v>
      </c>
    </row>
    <row r="36" spans="1:31" ht="57.6" customHeight="1" x14ac:dyDescent="0.25">
      <c r="A36" s="163"/>
      <c r="B36" s="90">
        <v>269452.5</v>
      </c>
      <c r="C36" s="23">
        <v>0</v>
      </c>
      <c r="D36" s="105">
        <v>269452.5</v>
      </c>
      <c r="E36" s="23">
        <v>269452.5</v>
      </c>
      <c r="F36" s="23">
        <v>0</v>
      </c>
      <c r="G36" s="23">
        <v>269452.5</v>
      </c>
      <c r="H36" s="22">
        <v>0</v>
      </c>
      <c r="I36" s="22">
        <v>0</v>
      </c>
      <c r="J36" s="48">
        <v>0</v>
      </c>
      <c r="K36" s="49">
        <v>0</v>
      </c>
      <c r="L36" s="23">
        <v>0</v>
      </c>
      <c r="M36" s="113">
        <v>0</v>
      </c>
      <c r="N36" s="23">
        <v>0</v>
      </c>
      <c r="O36" s="23">
        <v>0</v>
      </c>
      <c r="P36" s="23">
        <v>0</v>
      </c>
      <c r="Q36" s="22">
        <v>0</v>
      </c>
      <c r="R36" s="22">
        <v>0</v>
      </c>
      <c r="S36" s="50">
        <v>0</v>
      </c>
      <c r="T36" s="90">
        <v>112000</v>
      </c>
      <c r="U36" s="23">
        <v>0</v>
      </c>
      <c r="V36" s="105">
        <v>112000</v>
      </c>
      <c r="W36" s="23">
        <v>112000</v>
      </c>
      <c r="X36" s="23">
        <v>0</v>
      </c>
      <c r="Y36" s="23">
        <f>SUM(W36:X36)</f>
        <v>112000</v>
      </c>
      <c r="Z36" s="23">
        <v>0</v>
      </c>
      <c r="AA36" s="23">
        <v>0</v>
      </c>
      <c r="AB36" s="87">
        <f>SUM(Z36:AA36)</f>
        <v>0</v>
      </c>
      <c r="AC36" s="75" t="s">
        <v>35</v>
      </c>
    </row>
    <row r="37" spans="1:31" ht="55.15" customHeight="1" x14ac:dyDescent="0.25">
      <c r="A37" s="162" t="s">
        <v>34</v>
      </c>
      <c r="B37" s="90">
        <v>430197.7</v>
      </c>
      <c r="C37" s="23">
        <v>0</v>
      </c>
      <c r="D37" s="105">
        <v>430197.7</v>
      </c>
      <c r="E37" s="23">
        <v>0</v>
      </c>
      <c r="F37" s="23">
        <v>0</v>
      </c>
      <c r="G37" s="23">
        <v>0</v>
      </c>
      <c r="H37" s="23">
        <v>430197.7</v>
      </c>
      <c r="I37" s="23">
        <v>0</v>
      </c>
      <c r="J37" s="50">
        <v>430197.7</v>
      </c>
      <c r="K37" s="49">
        <v>254736.7</v>
      </c>
      <c r="L37" s="23">
        <v>-26095.7</v>
      </c>
      <c r="M37" s="113">
        <f>SUM(K37:L37)</f>
        <v>228641</v>
      </c>
      <c r="N37" s="23">
        <v>0</v>
      </c>
      <c r="O37" s="23">
        <v>0</v>
      </c>
      <c r="P37" s="23">
        <v>0</v>
      </c>
      <c r="Q37" s="23">
        <v>254736.7</v>
      </c>
      <c r="R37" s="23">
        <v>-26095.7</v>
      </c>
      <c r="S37" s="50">
        <f>SUM(Q37:R37)</f>
        <v>228641</v>
      </c>
      <c r="T37" s="90">
        <v>84063.1</v>
      </c>
      <c r="U37" s="23">
        <v>0</v>
      </c>
      <c r="V37" s="105">
        <v>84063.1</v>
      </c>
      <c r="W37" s="22">
        <v>0</v>
      </c>
      <c r="X37" s="22">
        <v>0</v>
      </c>
      <c r="Y37" s="23">
        <f>SUM(W37:X37)</f>
        <v>0</v>
      </c>
      <c r="Z37" s="23">
        <v>84063.1</v>
      </c>
      <c r="AA37" s="23">
        <v>0</v>
      </c>
      <c r="AB37" s="87">
        <f>SUM(Z37:AA37)</f>
        <v>84063.1</v>
      </c>
      <c r="AC37" s="75" t="s">
        <v>31</v>
      </c>
    </row>
    <row r="38" spans="1:31" ht="49.9" customHeight="1" x14ac:dyDescent="0.25">
      <c r="A38" s="163"/>
      <c r="B38" s="90">
        <v>220547.5</v>
      </c>
      <c r="C38" s="23">
        <v>0</v>
      </c>
      <c r="D38" s="105">
        <v>220547.5</v>
      </c>
      <c r="E38" s="23">
        <v>220547.5</v>
      </c>
      <c r="F38" s="23">
        <v>0</v>
      </c>
      <c r="G38" s="23">
        <v>220547.5</v>
      </c>
      <c r="H38" s="23">
        <v>0</v>
      </c>
      <c r="I38" s="23">
        <v>0</v>
      </c>
      <c r="J38" s="50">
        <v>0</v>
      </c>
      <c r="K38" s="49">
        <v>112000</v>
      </c>
      <c r="L38" s="23">
        <v>0</v>
      </c>
      <c r="M38" s="113">
        <v>112000</v>
      </c>
      <c r="N38" s="23">
        <v>112000</v>
      </c>
      <c r="O38" s="23">
        <v>0</v>
      </c>
      <c r="P38" s="23">
        <v>112000</v>
      </c>
      <c r="Q38" s="23">
        <v>0</v>
      </c>
      <c r="R38" s="23">
        <v>0</v>
      </c>
      <c r="S38" s="50">
        <v>0</v>
      </c>
      <c r="T38" s="90">
        <v>0</v>
      </c>
      <c r="U38" s="23">
        <v>0</v>
      </c>
      <c r="V38" s="105">
        <v>0</v>
      </c>
      <c r="W38" s="23">
        <v>0</v>
      </c>
      <c r="X38" s="23">
        <v>0</v>
      </c>
      <c r="Y38" s="23">
        <f>SUM(W38:X38)</f>
        <v>0</v>
      </c>
      <c r="Z38" s="23">
        <v>0</v>
      </c>
      <c r="AA38" s="23">
        <v>0</v>
      </c>
      <c r="AB38" s="87">
        <f>SUM(Z38:AA38)</f>
        <v>0</v>
      </c>
      <c r="AC38" s="75" t="s">
        <v>35</v>
      </c>
    </row>
    <row r="39" spans="1:31" ht="63" x14ac:dyDescent="0.25">
      <c r="A39" s="40" t="s">
        <v>24</v>
      </c>
      <c r="B39" s="47">
        <v>501064.9</v>
      </c>
      <c r="C39" s="22">
        <f>C40</f>
        <v>62425.9</v>
      </c>
      <c r="D39" s="104">
        <f>D40+D41</f>
        <v>563490.80000000005</v>
      </c>
      <c r="E39" s="22">
        <v>0</v>
      </c>
      <c r="F39" s="22">
        <v>0</v>
      </c>
      <c r="G39" s="22">
        <v>0</v>
      </c>
      <c r="H39" s="22">
        <v>501064.9</v>
      </c>
      <c r="I39" s="22">
        <f>I40</f>
        <v>62425.9</v>
      </c>
      <c r="J39" s="48">
        <f>J40+J41</f>
        <v>563490.80000000005</v>
      </c>
      <c r="K39" s="47">
        <v>189541</v>
      </c>
      <c r="L39" s="22">
        <f>L40</f>
        <v>-189541</v>
      </c>
      <c r="M39" s="104">
        <v>0</v>
      </c>
      <c r="N39" s="22">
        <v>0</v>
      </c>
      <c r="O39" s="22">
        <v>0</v>
      </c>
      <c r="P39" s="22">
        <v>0</v>
      </c>
      <c r="Q39" s="22">
        <v>189541</v>
      </c>
      <c r="R39" s="22">
        <f>R40</f>
        <v>-189541</v>
      </c>
      <c r="S39" s="48">
        <v>0</v>
      </c>
      <c r="T39" s="88">
        <v>0</v>
      </c>
      <c r="U39" s="22">
        <v>0</v>
      </c>
      <c r="V39" s="104">
        <v>0</v>
      </c>
      <c r="W39" s="22">
        <v>0</v>
      </c>
      <c r="X39" s="22">
        <v>0</v>
      </c>
      <c r="Y39" s="23">
        <f>SUM(W39:X39)</f>
        <v>0</v>
      </c>
      <c r="Z39" s="22">
        <v>0</v>
      </c>
      <c r="AA39" s="22">
        <v>0</v>
      </c>
      <c r="AB39" s="87">
        <f>SUM(Z39:AA39)</f>
        <v>0</v>
      </c>
      <c r="AC39" s="75" t="s">
        <v>31</v>
      </c>
      <c r="AE39" t="s">
        <v>26</v>
      </c>
    </row>
    <row r="40" spans="1:31" ht="63" x14ac:dyDescent="0.25">
      <c r="A40" s="42" t="s">
        <v>36</v>
      </c>
      <c r="B40" s="51">
        <v>174434.4</v>
      </c>
      <c r="C40" s="37">
        <v>62425.9</v>
      </c>
      <c r="D40" s="105">
        <f>SUM(B40:C40)</f>
        <v>236860.3</v>
      </c>
      <c r="E40" s="37">
        <v>0</v>
      </c>
      <c r="F40" s="37"/>
      <c r="G40" s="37"/>
      <c r="H40" s="37">
        <v>174434.4</v>
      </c>
      <c r="I40" s="37">
        <v>62425.9</v>
      </c>
      <c r="J40" s="52">
        <f>SUM(H40:I40)</f>
        <v>236860.3</v>
      </c>
      <c r="K40" s="51">
        <v>189541</v>
      </c>
      <c r="L40" s="37">
        <v>-189541</v>
      </c>
      <c r="M40" s="105">
        <f>SUM(K40:L40)</f>
        <v>0</v>
      </c>
      <c r="N40" s="37">
        <v>0</v>
      </c>
      <c r="O40" s="37"/>
      <c r="P40" s="37"/>
      <c r="Q40" s="37">
        <v>189541</v>
      </c>
      <c r="R40" s="37">
        <v>-189541</v>
      </c>
      <c r="S40" s="52">
        <f>SUM(Q40:R40)</f>
        <v>0</v>
      </c>
      <c r="T40" s="51">
        <v>0</v>
      </c>
      <c r="U40" s="37"/>
      <c r="V40" s="105"/>
      <c r="W40" s="37">
        <v>0</v>
      </c>
      <c r="X40" s="37"/>
      <c r="Y40" s="37"/>
      <c r="Z40" s="37">
        <v>0</v>
      </c>
      <c r="AA40" s="37"/>
      <c r="AB40" s="52"/>
      <c r="AC40" s="76" t="s">
        <v>31</v>
      </c>
    </row>
    <row r="41" spans="1:31" ht="31.5" x14ac:dyDescent="0.25">
      <c r="A41" s="41" t="s">
        <v>37</v>
      </c>
      <c r="B41" s="49">
        <v>326630.5</v>
      </c>
      <c r="C41" s="23"/>
      <c r="D41" s="105">
        <f>B41</f>
        <v>326630.5</v>
      </c>
      <c r="E41" s="23">
        <v>0</v>
      </c>
      <c r="F41" s="23"/>
      <c r="G41" s="23"/>
      <c r="H41" s="23">
        <v>326630.5</v>
      </c>
      <c r="I41" s="23"/>
      <c r="J41" s="50">
        <f>H41</f>
        <v>326630.5</v>
      </c>
      <c r="K41" s="49">
        <v>0</v>
      </c>
      <c r="L41" s="23"/>
      <c r="M41" s="105"/>
      <c r="N41" s="23">
        <v>0</v>
      </c>
      <c r="O41" s="23"/>
      <c r="P41" s="23"/>
      <c r="Q41" s="23">
        <v>0</v>
      </c>
      <c r="R41" s="23"/>
      <c r="S41" s="50"/>
      <c r="T41" s="49">
        <v>0</v>
      </c>
      <c r="U41" s="23"/>
      <c r="V41" s="105"/>
      <c r="W41" s="23">
        <v>0</v>
      </c>
      <c r="X41" s="23"/>
      <c r="Y41" s="23"/>
      <c r="Z41" s="23">
        <v>0</v>
      </c>
      <c r="AA41" s="23"/>
      <c r="AB41" s="50"/>
      <c r="AC41" s="75" t="s">
        <v>31</v>
      </c>
    </row>
    <row r="42" spans="1:31" ht="110.25" x14ac:dyDescent="0.25">
      <c r="A42" s="40" t="s">
        <v>6</v>
      </c>
      <c r="B42" s="47">
        <f>B43+B44+B45+B46+B47</f>
        <v>2892320.2</v>
      </c>
      <c r="C42" s="22">
        <f>C43+C44+C45+C46+C47</f>
        <v>472133.7</v>
      </c>
      <c r="D42" s="104">
        <f t="shared" ref="D42:AB42" si="21">D43+D44+D45+D46+D47</f>
        <v>3364453.9</v>
      </c>
      <c r="E42" s="22">
        <f t="shared" si="21"/>
        <v>0</v>
      </c>
      <c r="F42" s="22">
        <f t="shared" si="21"/>
        <v>0</v>
      </c>
      <c r="G42" s="22">
        <f t="shared" si="21"/>
        <v>0</v>
      </c>
      <c r="H42" s="22">
        <f t="shared" si="21"/>
        <v>2892320.2</v>
      </c>
      <c r="I42" s="22">
        <f t="shared" si="21"/>
        <v>673542.4</v>
      </c>
      <c r="J42" s="22">
        <f t="shared" si="21"/>
        <v>3565862.6</v>
      </c>
      <c r="K42" s="22">
        <f t="shared" si="21"/>
        <v>3246429.2</v>
      </c>
      <c r="L42" s="22">
        <f t="shared" si="21"/>
        <v>0</v>
      </c>
      <c r="M42" s="104">
        <f t="shared" si="21"/>
        <v>0</v>
      </c>
      <c r="N42" s="22">
        <f t="shared" si="21"/>
        <v>0</v>
      </c>
      <c r="O42" s="22">
        <f t="shared" si="21"/>
        <v>0</v>
      </c>
      <c r="P42" s="22">
        <f t="shared" si="21"/>
        <v>0</v>
      </c>
      <c r="Q42" s="22">
        <f t="shared" si="21"/>
        <v>3246429.2</v>
      </c>
      <c r="R42" s="22">
        <f t="shared" si="21"/>
        <v>0</v>
      </c>
      <c r="S42" s="22">
        <f t="shared" si="21"/>
        <v>0</v>
      </c>
      <c r="T42" s="47">
        <f t="shared" si="21"/>
        <v>61199.1</v>
      </c>
      <c r="U42" s="22">
        <f t="shared" si="21"/>
        <v>0</v>
      </c>
      <c r="V42" s="104">
        <f t="shared" si="21"/>
        <v>0</v>
      </c>
      <c r="W42" s="22">
        <f t="shared" si="21"/>
        <v>0</v>
      </c>
      <c r="X42" s="22">
        <f t="shared" si="21"/>
        <v>0</v>
      </c>
      <c r="Y42" s="22">
        <f t="shared" si="21"/>
        <v>0</v>
      </c>
      <c r="Z42" s="22">
        <f t="shared" si="21"/>
        <v>61199.1</v>
      </c>
      <c r="AA42" s="22">
        <f t="shared" si="21"/>
        <v>0</v>
      </c>
      <c r="AB42" s="48">
        <f t="shared" si="21"/>
        <v>0</v>
      </c>
      <c r="AC42" s="74"/>
    </row>
    <row r="43" spans="1:31" ht="47.25" x14ac:dyDescent="0.25">
      <c r="A43" s="41" t="s">
        <v>60</v>
      </c>
      <c r="B43" s="49">
        <v>241741.1</v>
      </c>
      <c r="C43" s="23"/>
      <c r="D43" s="105">
        <f t="shared" ref="D43:D47" si="22">B43+C43</f>
        <v>241741.1</v>
      </c>
      <c r="E43" s="23">
        <v>0</v>
      </c>
      <c r="F43" s="23"/>
      <c r="G43" s="23">
        <f>E43+F43</f>
        <v>0</v>
      </c>
      <c r="H43" s="23">
        <v>241741.1</v>
      </c>
      <c r="I43" s="23"/>
      <c r="J43" s="50">
        <f t="shared" ref="J43:J47" si="23">H43+I43</f>
        <v>241741.1</v>
      </c>
      <c r="K43" s="49">
        <v>61199.1</v>
      </c>
      <c r="L43" s="23"/>
      <c r="M43" s="105"/>
      <c r="N43" s="23">
        <v>0</v>
      </c>
      <c r="O43" s="23"/>
      <c r="P43" s="23"/>
      <c r="Q43" s="23">
        <v>61199.1</v>
      </c>
      <c r="R43" s="23"/>
      <c r="S43" s="50"/>
      <c r="T43" s="49">
        <v>61199.1</v>
      </c>
      <c r="U43" s="23"/>
      <c r="V43" s="105"/>
      <c r="W43" s="23">
        <v>0</v>
      </c>
      <c r="X43" s="23"/>
      <c r="Y43" s="23"/>
      <c r="Z43" s="23">
        <v>61199.1</v>
      </c>
      <c r="AA43" s="23"/>
      <c r="AB43" s="50"/>
      <c r="AC43" s="172" t="s">
        <v>31</v>
      </c>
    </row>
    <row r="44" spans="1:31" ht="110.25" x14ac:dyDescent="0.25">
      <c r="A44" s="41" t="s">
        <v>38</v>
      </c>
      <c r="B44" s="49">
        <v>224312</v>
      </c>
      <c r="C44" s="23"/>
      <c r="D44" s="105">
        <f t="shared" si="22"/>
        <v>224312</v>
      </c>
      <c r="E44" s="23">
        <v>0</v>
      </c>
      <c r="F44" s="23"/>
      <c r="G44" s="23">
        <f t="shared" ref="G44:G47" si="24">E44+F44</f>
        <v>0</v>
      </c>
      <c r="H44" s="23">
        <v>224312</v>
      </c>
      <c r="I44" s="23"/>
      <c r="J44" s="50">
        <f t="shared" si="23"/>
        <v>224312</v>
      </c>
      <c r="K44" s="49">
        <v>0</v>
      </c>
      <c r="L44" s="23"/>
      <c r="M44" s="105"/>
      <c r="N44" s="23">
        <v>0</v>
      </c>
      <c r="O44" s="23"/>
      <c r="P44" s="23"/>
      <c r="Q44" s="23">
        <v>0</v>
      </c>
      <c r="R44" s="23"/>
      <c r="S44" s="50"/>
      <c r="T44" s="49">
        <v>0</v>
      </c>
      <c r="U44" s="23"/>
      <c r="V44" s="105"/>
      <c r="W44" s="23">
        <v>0</v>
      </c>
      <c r="X44" s="23"/>
      <c r="Y44" s="23"/>
      <c r="Z44" s="23">
        <v>0</v>
      </c>
      <c r="AA44" s="23"/>
      <c r="AB44" s="50"/>
      <c r="AC44" s="172"/>
    </row>
    <row r="45" spans="1:31" ht="47.25" x14ac:dyDescent="0.25">
      <c r="A45" s="165" t="s">
        <v>39</v>
      </c>
      <c r="B45" s="49">
        <v>139367</v>
      </c>
      <c r="C45" s="37">
        <f>274761.6-4036.6</f>
        <v>270725</v>
      </c>
      <c r="D45" s="105">
        <f>B45+C45</f>
        <v>410092</v>
      </c>
      <c r="E45" s="23">
        <v>0</v>
      </c>
      <c r="F45" s="23"/>
      <c r="G45" s="23">
        <f t="shared" si="24"/>
        <v>0</v>
      </c>
      <c r="H45" s="23">
        <v>139367</v>
      </c>
      <c r="I45" s="37">
        <f>201408.71+274761.6-4036.6</f>
        <v>472133.7</v>
      </c>
      <c r="J45" s="50">
        <f>H45+I45</f>
        <v>611500.69999999995</v>
      </c>
      <c r="K45" s="49">
        <v>0</v>
      </c>
      <c r="L45" s="23"/>
      <c r="M45" s="105"/>
      <c r="N45" s="23">
        <v>0</v>
      </c>
      <c r="O45" s="23"/>
      <c r="P45" s="23"/>
      <c r="Q45" s="23">
        <v>0</v>
      </c>
      <c r="R45" s="23"/>
      <c r="S45" s="50"/>
      <c r="T45" s="49">
        <v>0</v>
      </c>
      <c r="U45" s="23"/>
      <c r="V45" s="105"/>
      <c r="W45" s="23">
        <v>0</v>
      </c>
      <c r="X45" s="23"/>
      <c r="Y45" s="23"/>
      <c r="Z45" s="23">
        <v>0</v>
      </c>
      <c r="AA45" s="23"/>
      <c r="AB45" s="50"/>
      <c r="AC45" s="75" t="s">
        <v>47</v>
      </c>
    </row>
    <row r="46" spans="1:31" ht="43.5" customHeight="1" x14ac:dyDescent="0.25">
      <c r="A46" s="166"/>
      <c r="B46" s="49">
        <v>0</v>
      </c>
      <c r="C46" s="37">
        <v>201408.7</v>
      </c>
      <c r="D46" s="105">
        <f>B46+C46</f>
        <v>201408.7</v>
      </c>
      <c r="E46" s="23"/>
      <c r="F46" s="23"/>
      <c r="G46" s="23"/>
      <c r="H46" s="23">
        <v>0</v>
      </c>
      <c r="I46" s="37">
        <v>201408.7</v>
      </c>
      <c r="J46" s="50">
        <f>H46+I46</f>
        <v>201408.7</v>
      </c>
      <c r="K46" s="49"/>
      <c r="L46" s="23"/>
      <c r="M46" s="105"/>
      <c r="N46" s="23"/>
      <c r="O46" s="23"/>
      <c r="P46" s="23"/>
      <c r="Q46" s="23"/>
      <c r="R46" s="23"/>
      <c r="S46" s="50"/>
      <c r="T46" s="49"/>
      <c r="U46" s="23"/>
      <c r="V46" s="105"/>
      <c r="W46" s="23"/>
      <c r="X46" s="23"/>
      <c r="Y46" s="23"/>
      <c r="Z46" s="23"/>
      <c r="AA46" s="23"/>
      <c r="AB46" s="50"/>
      <c r="AC46" s="75" t="s">
        <v>31</v>
      </c>
    </row>
    <row r="47" spans="1:31" ht="78.75" x14ac:dyDescent="0.25">
      <c r="A47" s="41" t="s">
        <v>40</v>
      </c>
      <c r="B47" s="49">
        <v>2286900.1</v>
      </c>
      <c r="C47" s="23"/>
      <c r="D47" s="105">
        <f t="shared" si="22"/>
        <v>2286900.1</v>
      </c>
      <c r="E47" s="23">
        <v>0</v>
      </c>
      <c r="F47" s="23"/>
      <c r="G47" s="23">
        <f t="shared" si="24"/>
        <v>0</v>
      </c>
      <c r="H47" s="23">
        <v>2286900.1</v>
      </c>
      <c r="I47" s="23"/>
      <c r="J47" s="50">
        <f t="shared" si="23"/>
        <v>2286900.1</v>
      </c>
      <c r="K47" s="49">
        <v>3185230.1</v>
      </c>
      <c r="L47" s="23"/>
      <c r="M47" s="105"/>
      <c r="N47" s="23">
        <v>0</v>
      </c>
      <c r="O47" s="23"/>
      <c r="P47" s="23"/>
      <c r="Q47" s="23">
        <v>3185230.1</v>
      </c>
      <c r="R47" s="23"/>
      <c r="S47" s="50"/>
      <c r="T47" s="49">
        <v>0</v>
      </c>
      <c r="U47" s="23"/>
      <c r="V47" s="105"/>
      <c r="W47" s="23">
        <v>0</v>
      </c>
      <c r="X47" s="23"/>
      <c r="Y47" s="23"/>
      <c r="Z47" s="23">
        <v>0</v>
      </c>
      <c r="AA47" s="23"/>
      <c r="AB47" s="50"/>
      <c r="AC47" s="75" t="s">
        <v>31</v>
      </c>
    </row>
    <row r="48" spans="1:31" ht="141.75" x14ac:dyDescent="0.25">
      <c r="A48" s="40" t="s">
        <v>7</v>
      </c>
      <c r="B48" s="47">
        <v>1094312.3999999999</v>
      </c>
      <c r="C48" s="22">
        <f>SUM(C49:C52)</f>
        <v>196867.4</v>
      </c>
      <c r="D48" s="104">
        <f>SUM(D49:D52)</f>
        <v>1291179.8</v>
      </c>
      <c r="E48" s="22">
        <v>975330.8</v>
      </c>
      <c r="F48" s="22">
        <f>SUM(F49:F52)</f>
        <v>130551.3</v>
      </c>
      <c r="G48" s="22">
        <f>SUM(G49:G52)</f>
        <v>1105882.1000000001</v>
      </c>
      <c r="H48" s="22">
        <v>118981.6</v>
      </c>
      <c r="I48" s="22">
        <f>SUM(I49:I52)</f>
        <v>66316.100000000006</v>
      </c>
      <c r="J48" s="22">
        <f>SUM(J49:J52)</f>
        <v>185297.7</v>
      </c>
      <c r="K48" s="47">
        <v>929643.2</v>
      </c>
      <c r="L48" s="22">
        <f>SUM(L49:L52)</f>
        <v>7.2</v>
      </c>
      <c r="M48" s="104">
        <f>SUM(M49:M52)</f>
        <v>929650.4</v>
      </c>
      <c r="N48" s="22">
        <v>894560.1</v>
      </c>
      <c r="O48" s="22">
        <f>SUM(O49:O52)</f>
        <v>7.2</v>
      </c>
      <c r="P48" s="22">
        <f>SUM(P49:P52)</f>
        <v>894567.3</v>
      </c>
      <c r="Q48" s="22">
        <v>35083.1</v>
      </c>
      <c r="R48" s="22">
        <f t="shared" ref="R48:AB48" si="25">SUM(R49:R52)</f>
        <v>0</v>
      </c>
      <c r="S48" s="22">
        <f t="shared" si="25"/>
        <v>35083.1</v>
      </c>
      <c r="T48" s="47">
        <f t="shared" si="25"/>
        <v>497783.1</v>
      </c>
      <c r="U48" s="22">
        <f t="shared" si="25"/>
        <v>0</v>
      </c>
      <c r="V48" s="103">
        <f t="shared" si="25"/>
        <v>497783.1</v>
      </c>
      <c r="W48" s="47">
        <f t="shared" si="25"/>
        <v>462700</v>
      </c>
      <c r="X48" s="47">
        <f t="shared" si="25"/>
        <v>0</v>
      </c>
      <c r="Y48" s="47">
        <f t="shared" si="25"/>
        <v>462700</v>
      </c>
      <c r="Z48" s="47">
        <f t="shared" si="25"/>
        <v>35083.1</v>
      </c>
      <c r="AA48" s="47">
        <f t="shared" si="25"/>
        <v>0</v>
      </c>
      <c r="AB48" s="71">
        <f t="shared" si="25"/>
        <v>35083.1</v>
      </c>
      <c r="AC48" s="74"/>
    </row>
    <row r="49" spans="1:39" ht="63" x14ac:dyDescent="0.25">
      <c r="A49" s="41" t="s">
        <v>41</v>
      </c>
      <c r="B49" s="49">
        <v>72580.2</v>
      </c>
      <c r="C49" s="37">
        <v>-37976.9</v>
      </c>
      <c r="D49" s="105">
        <f>SUM(B49:C49)</f>
        <v>34603.300000000003</v>
      </c>
      <c r="E49" s="23">
        <v>0</v>
      </c>
      <c r="F49" s="23"/>
      <c r="G49" s="23">
        <f>E49+F49</f>
        <v>0</v>
      </c>
      <c r="H49" s="23">
        <v>72580.2</v>
      </c>
      <c r="I49" s="37">
        <v>-37976.9</v>
      </c>
      <c r="J49" s="52">
        <f>SUM(H49:I49)</f>
        <v>34603.300000000003</v>
      </c>
      <c r="K49" s="49">
        <v>0</v>
      </c>
      <c r="L49" s="23"/>
      <c r="M49" s="105"/>
      <c r="N49" s="23">
        <v>0</v>
      </c>
      <c r="O49" s="23"/>
      <c r="P49" s="23"/>
      <c r="Q49" s="23">
        <v>0</v>
      </c>
      <c r="R49" s="23"/>
      <c r="S49" s="50"/>
      <c r="T49" s="49">
        <v>0</v>
      </c>
      <c r="U49" s="23"/>
      <c r="V49" s="105">
        <f>U49+T49</f>
        <v>0</v>
      </c>
      <c r="W49" s="23">
        <v>0</v>
      </c>
      <c r="X49" s="23"/>
      <c r="Y49" s="23"/>
      <c r="Z49" s="23">
        <v>0</v>
      </c>
      <c r="AA49" s="23"/>
      <c r="AB49" s="50"/>
      <c r="AC49" s="76" t="s">
        <v>44</v>
      </c>
    </row>
    <row r="50" spans="1:39" ht="47.25" x14ac:dyDescent="0.25">
      <c r="A50" s="162" t="s">
        <v>42</v>
      </c>
      <c r="B50" s="49">
        <v>42596.6</v>
      </c>
      <c r="C50" s="23"/>
      <c r="D50" s="105">
        <f>SUM(B50:C50)</f>
        <v>42596.6</v>
      </c>
      <c r="E50" s="23">
        <v>0</v>
      </c>
      <c r="F50" s="23"/>
      <c r="G50" s="23"/>
      <c r="H50" s="23">
        <v>42596.6</v>
      </c>
      <c r="I50" s="23"/>
      <c r="J50" s="52">
        <f>SUM(H50:I50)</f>
        <v>42596.6</v>
      </c>
      <c r="K50" s="49">
        <v>285083.09999999998</v>
      </c>
      <c r="L50" s="23"/>
      <c r="M50" s="105">
        <f>SUM(K50:L50)</f>
        <v>285083.09999999998</v>
      </c>
      <c r="N50" s="23">
        <v>250000</v>
      </c>
      <c r="O50" s="23"/>
      <c r="P50" s="37">
        <f>SUM(N50:O50)</f>
        <v>250000</v>
      </c>
      <c r="Q50" s="23">
        <v>35083.1</v>
      </c>
      <c r="R50" s="23"/>
      <c r="S50" s="50">
        <f>Q50+R50</f>
        <v>35083.1</v>
      </c>
      <c r="T50" s="49">
        <v>285083.09999999998</v>
      </c>
      <c r="U50" s="23"/>
      <c r="V50" s="105">
        <f>U50+T50</f>
        <v>285083.09999999998</v>
      </c>
      <c r="W50" s="23">
        <v>250000</v>
      </c>
      <c r="X50" s="23"/>
      <c r="Y50" s="23">
        <f>W50+X50</f>
        <v>250000</v>
      </c>
      <c r="Z50" s="23">
        <v>35083.1</v>
      </c>
      <c r="AA50" s="23"/>
      <c r="AB50" s="50">
        <f>Z50+AA50</f>
        <v>35083.1</v>
      </c>
      <c r="AC50" s="75" t="s">
        <v>44</v>
      </c>
    </row>
    <row r="51" spans="1:39" ht="47.25" x14ac:dyDescent="0.25">
      <c r="A51" s="163"/>
      <c r="B51" s="49">
        <v>3804.8</v>
      </c>
      <c r="C51" s="23"/>
      <c r="D51" s="105">
        <f>SUM(B51:C51)</f>
        <v>3804.8</v>
      </c>
      <c r="E51" s="23">
        <v>0</v>
      </c>
      <c r="F51" s="23"/>
      <c r="G51" s="23"/>
      <c r="H51" s="23">
        <v>3804.8</v>
      </c>
      <c r="I51" s="23"/>
      <c r="J51" s="52">
        <f>SUM(H51:I51)</f>
        <v>3804.8</v>
      </c>
      <c r="K51" s="49">
        <v>0</v>
      </c>
      <c r="L51" s="23"/>
      <c r="M51" s="105">
        <f>SUM(K51:L51)</f>
        <v>0</v>
      </c>
      <c r="N51" s="23">
        <v>0</v>
      </c>
      <c r="O51" s="23"/>
      <c r="P51" s="37">
        <f>SUM(N51:O51)</f>
        <v>0</v>
      </c>
      <c r="Q51" s="23">
        <v>0</v>
      </c>
      <c r="R51" s="23"/>
      <c r="S51" s="50">
        <f>Q51+R51</f>
        <v>0</v>
      </c>
      <c r="T51" s="49">
        <v>0</v>
      </c>
      <c r="U51" s="23"/>
      <c r="V51" s="105">
        <f>U51+T51</f>
        <v>0</v>
      </c>
      <c r="W51" s="23">
        <v>0</v>
      </c>
      <c r="X51" s="23"/>
      <c r="Y51" s="23">
        <f>X51+W51</f>
        <v>0</v>
      </c>
      <c r="Z51" s="23">
        <v>0</v>
      </c>
      <c r="AA51" s="23"/>
      <c r="AB51" s="50">
        <f>Z51+AA51</f>
        <v>0</v>
      </c>
      <c r="AC51" s="75" t="s">
        <v>45</v>
      </c>
    </row>
    <row r="52" spans="1:39" ht="47.25" x14ac:dyDescent="0.25">
      <c r="A52" s="41" t="s">
        <v>43</v>
      </c>
      <c r="B52" s="49">
        <v>975330.8</v>
      </c>
      <c r="C52" s="37">
        <v>234844.3</v>
      </c>
      <c r="D52" s="105">
        <f>SUM(B52:C52)</f>
        <v>1210175.1000000001</v>
      </c>
      <c r="E52" s="23">
        <v>975330.8</v>
      </c>
      <c r="F52" s="37">
        <v>130551.3</v>
      </c>
      <c r="G52" s="37">
        <f>SUM(E52:F52)</f>
        <v>1105882.1000000001</v>
      </c>
      <c r="H52" s="23">
        <v>0</v>
      </c>
      <c r="I52" s="37">
        <v>104293</v>
      </c>
      <c r="J52" s="52">
        <f>SUM(H52:I52)</f>
        <v>104293</v>
      </c>
      <c r="K52" s="66">
        <v>644560.1</v>
      </c>
      <c r="L52" s="37">
        <v>7.2</v>
      </c>
      <c r="M52" s="105">
        <f>SUM(K52:L52)</f>
        <v>644567.30000000005</v>
      </c>
      <c r="N52" s="23">
        <v>644560.1</v>
      </c>
      <c r="O52" s="37">
        <v>7.2</v>
      </c>
      <c r="P52" s="37">
        <f>SUM(N52:O52)</f>
        <v>644567.30000000005</v>
      </c>
      <c r="Q52" s="23">
        <v>0</v>
      </c>
      <c r="R52" s="23"/>
      <c r="S52" s="50">
        <f>Q52+R52</f>
        <v>0</v>
      </c>
      <c r="T52" s="49">
        <v>212700</v>
      </c>
      <c r="U52" s="23"/>
      <c r="V52" s="105">
        <f>U52+T52</f>
        <v>212700</v>
      </c>
      <c r="W52" s="23">
        <v>212700</v>
      </c>
      <c r="X52" s="23"/>
      <c r="Y52" s="23">
        <f>W52+X52</f>
        <v>212700</v>
      </c>
      <c r="Z52" s="23">
        <v>0</v>
      </c>
      <c r="AA52" s="23"/>
      <c r="AB52" s="50">
        <f>Z52+AA52</f>
        <v>0</v>
      </c>
      <c r="AC52" s="76" t="s">
        <v>44</v>
      </c>
    </row>
    <row r="53" spans="1:39" ht="63" x14ac:dyDescent="0.25">
      <c r="A53" s="40" t="s">
        <v>65</v>
      </c>
      <c r="B53" s="47">
        <v>134000</v>
      </c>
      <c r="C53" s="22"/>
      <c r="D53" s="104"/>
      <c r="E53" s="22">
        <v>134000</v>
      </c>
      <c r="F53" s="22"/>
      <c r="G53" s="22"/>
      <c r="H53" s="22">
        <v>0</v>
      </c>
      <c r="I53" s="22"/>
      <c r="J53" s="48"/>
      <c r="K53" s="47">
        <v>0</v>
      </c>
      <c r="L53" s="22"/>
      <c r="M53" s="104"/>
      <c r="N53" s="22">
        <v>0</v>
      </c>
      <c r="O53" s="22"/>
      <c r="P53" s="22"/>
      <c r="Q53" s="22">
        <v>0</v>
      </c>
      <c r="R53" s="22"/>
      <c r="S53" s="48"/>
      <c r="T53" s="47">
        <v>0</v>
      </c>
      <c r="U53" s="22"/>
      <c r="V53" s="104"/>
      <c r="W53" s="22">
        <v>0</v>
      </c>
      <c r="X53" s="22"/>
      <c r="Y53" s="22"/>
      <c r="Z53" s="22">
        <v>0</v>
      </c>
      <c r="AA53" s="22"/>
      <c r="AB53" s="48"/>
      <c r="AC53" s="75"/>
    </row>
    <row r="54" spans="1:39" ht="110.25" x14ac:dyDescent="0.25">
      <c r="A54" s="41" t="s">
        <v>66</v>
      </c>
      <c r="B54" s="49">
        <v>134000</v>
      </c>
      <c r="C54" s="23"/>
      <c r="D54" s="105"/>
      <c r="E54" s="23">
        <v>134000</v>
      </c>
      <c r="F54" s="23"/>
      <c r="G54" s="23"/>
      <c r="H54" s="23">
        <v>0</v>
      </c>
      <c r="I54" s="23"/>
      <c r="J54" s="50"/>
      <c r="K54" s="49">
        <v>0</v>
      </c>
      <c r="L54" s="23"/>
      <c r="M54" s="105"/>
      <c r="N54" s="23">
        <v>0</v>
      </c>
      <c r="O54" s="23"/>
      <c r="P54" s="23"/>
      <c r="Q54" s="23">
        <v>0</v>
      </c>
      <c r="R54" s="23"/>
      <c r="S54" s="50"/>
      <c r="T54" s="49">
        <v>0</v>
      </c>
      <c r="U54" s="23"/>
      <c r="V54" s="105"/>
      <c r="W54" s="23">
        <v>0</v>
      </c>
      <c r="X54" s="23"/>
      <c r="Y54" s="23"/>
      <c r="Z54" s="23">
        <v>0</v>
      </c>
      <c r="AA54" s="23"/>
      <c r="AB54" s="50"/>
      <c r="AC54" s="75" t="s">
        <v>67</v>
      </c>
    </row>
    <row r="55" spans="1:39" ht="78.75" x14ac:dyDescent="0.25">
      <c r="A55" s="40" t="s">
        <v>20</v>
      </c>
      <c r="B55" s="47">
        <v>0</v>
      </c>
      <c r="C55" s="22"/>
      <c r="D55" s="104"/>
      <c r="E55" s="22">
        <v>0</v>
      </c>
      <c r="F55" s="22"/>
      <c r="G55" s="22"/>
      <c r="H55" s="22">
        <v>0</v>
      </c>
      <c r="I55" s="22"/>
      <c r="J55" s="48"/>
      <c r="K55" s="47">
        <v>115194</v>
      </c>
      <c r="L55" s="22"/>
      <c r="M55" s="104"/>
      <c r="N55" s="22">
        <v>0</v>
      </c>
      <c r="O55" s="22"/>
      <c r="P55" s="22"/>
      <c r="Q55" s="22">
        <v>115194</v>
      </c>
      <c r="R55" s="22"/>
      <c r="S55" s="48"/>
      <c r="T55" s="47">
        <v>0</v>
      </c>
      <c r="U55" s="22"/>
      <c r="V55" s="104"/>
      <c r="W55" s="22">
        <v>0</v>
      </c>
      <c r="X55" s="22"/>
      <c r="Y55" s="22"/>
      <c r="Z55" s="22">
        <v>0</v>
      </c>
      <c r="AA55" s="22"/>
      <c r="AB55" s="48"/>
      <c r="AC55" s="74"/>
    </row>
    <row r="56" spans="1:39" ht="94.5" x14ac:dyDescent="0.25">
      <c r="A56" s="41" t="s">
        <v>46</v>
      </c>
      <c r="B56" s="49">
        <v>0</v>
      </c>
      <c r="C56" s="23"/>
      <c r="D56" s="105"/>
      <c r="E56" s="23">
        <v>0</v>
      </c>
      <c r="F56" s="23"/>
      <c r="G56" s="23"/>
      <c r="H56" s="23">
        <v>0</v>
      </c>
      <c r="I56" s="23"/>
      <c r="J56" s="50"/>
      <c r="K56" s="49">
        <v>115194</v>
      </c>
      <c r="L56" s="37">
        <v>-65194</v>
      </c>
      <c r="M56" s="105">
        <f>K56+L56</f>
        <v>50000</v>
      </c>
      <c r="N56" s="23">
        <v>0</v>
      </c>
      <c r="O56" s="23"/>
      <c r="P56" s="23"/>
      <c r="Q56" s="23">
        <v>115194</v>
      </c>
      <c r="R56" s="37">
        <v>-65194</v>
      </c>
      <c r="S56" s="50">
        <f>Q56+R56</f>
        <v>50000</v>
      </c>
      <c r="T56" s="49">
        <v>0</v>
      </c>
      <c r="U56" s="23"/>
      <c r="V56" s="105"/>
      <c r="W56" s="23">
        <v>0</v>
      </c>
      <c r="X56" s="23"/>
      <c r="Y56" s="23"/>
      <c r="Z56" s="23">
        <v>0</v>
      </c>
      <c r="AA56" s="23"/>
      <c r="AB56" s="50"/>
      <c r="AC56" s="75" t="s">
        <v>31</v>
      </c>
      <c r="AH56" s="7"/>
      <c r="AI56" s="7"/>
      <c r="AJ56" s="7"/>
      <c r="AK56" s="7"/>
      <c r="AL56" s="7"/>
      <c r="AM56" s="7"/>
    </row>
    <row r="57" spans="1:39" ht="78.75" x14ac:dyDescent="0.25">
      <c r="A57" s="40" t="s">
        <v>18</v>
      </c>
      <c r="B57" s="47">
        <f>SUM(B58:B60)</f>
        <v>8972069.4000000004</v>
      </c>
      <c r="C57" s="22">
        <f>SUM(C58:C60)</f>
        <v>-537602.19999999995</v>
      </c>
      <c r="D57" s="105">
        <f t="shared" ref="D57:D59" si="26">B57+C57</f>
        <v>8434467.1999999993</v>
      </c>
      <c r="E57" s="22">
        <v>8605048.5999999996</v>
      </c>
      <c r="F57" s="22">
        <f>SUM(F58:F60)</f>
        <v>-537602.19999999995</v>
      </c>
      <c r="G57" s="23">
        <f t="shared" ref="G57:G59" si="27">F57+E57</f>
        <v>8067446.4000000004</v>
      </c>
      <c r="H57" s="22">
        <v>367020.79999999999</v>
      </c>
      <c r="I57" s="22">
        <f>SUM(I58:I60)</f>
        <v>0</v>
      </c>
      <c r="J57" s="23">
        <f t="shared" ref="J57:J60" si="28">I57+H57</f>
        <v>367020.79999999999</v>
      </c>
      <c r="K57" s="47">
        <v>6901890.5</v>
      </c>
      <c r="L57" s="22">
        <f>SUM(L58:L60)</f>
        <v>0.1</v>
      </c>
      <c r="M57" s="105">
        <f t="shared" ref="M57:M60" si="29">L57+K57</f>
        <v>6901890.5999999996</v>
      </c>
      <c r="N57" s="22">
        <v>6823180.7999999998</v>
      </c>
      <c r="O57" s="22">
        <f>SUM(O58:O60)</f>
        <v>0</v>
      </c>
      <c r="P57" s="23">
        <f t="shared" ref="P57:P60" si="30">O57+N57</f>
        <v>6823180.7999999998</v>
      </c>
      <c r="Q57" s="22">
        <v>78709.7</v>
      </c>
      <c r="R57" s="22">
        <f>SUM(R58:R60)</f>
        <v>0</v>
      </c>
      <c r="S57" s="23">
        <f t="shared" ref="S57:S60" si="31">R57+Q57</f>
        <v>78709.7</v>
      </c>
      <c r="T57" s="47">
        <v>3690435</v>
      </c>
      <c r="U57" s="22">
        <f>SUM(U58:U60)</f>
        <v>783397</v>
      </c>
      <c r="V57" s="105">
        <f t="shared" ref="V57:V60" si="32">U57+T57</f>
        <v>4473832</v>
      </c>
      <c r="W57" s="22">
        <v>3486325.4</v>
      </c>
      <c r="X57" s="22">
        <f>SUM(X58:X60)</f>
        <v>783397</v>
      </c>
      <c r="Y57" s="23">
        <f t="shared" ref="Y57:Y60" si="33">X57+W57</f>
        <v>4269722.4000000004</v>
      </c>
      <c r="Z57" s="22">
        <v>204109.6</v>
      </c>
      <c r="AA57" s="22">
        <f>SUM(AA58:AA60)</f>
        <v>0</v>
      </c>
      <c r="AB57" s="56">
        <f>AA57+Z57</f>
        <v>204109.6</v>
      </c>
      <c r="AC57" s="75"/>
    </row>
    <row r="58" spans="1:39" ht="78.75" x14ac:dyDescent="0.25">
      <c r="A58" s="41" t="s">
        <v>61</v>
      </c>
      <c r="B58" s="49">
        <v>6519599.5</v>
      </c>
      <c r="C58" s="23"/>
      <c r="D58" s="105">
        <f t="shared" si="26"/>
        <v>6519599.5</v>
      </c>
      <c r="E58" s="23">
        <v>6152578.7000000002</v>
      </c>
      <c r="F58" s="23"/>
      <c r="G58" s="23">
        <f t="shared" si="27"/>
        <v>6152578.7000000002</v>
      </c>
      <c r="H58" s="23">
        <v>367020.79999999999</v>
      </c>
      <c r="I58" s="23"/>
      <c r="J58" s="23">
        <f t="shared" si="28"/>
        <v>367020.79999999999</v>
      </c>
      <c r="K58" s="49">
        <v>3125635.7</v>
      </c>
      <c r="L58" s="23">
        <v>0.1</v>
      </c>
      <c r="M58" s="105">
        <f t="shared" si="29"/>
        <v>3125635.8</v>
      </c>
      <c r="N58" s="23">
        <v>3046926</v>
      </c>
      <c r="O58" s="23"/>
      <c r="P58" s="23">
        <f t="shared" si="30"/>
        <v>3046926</v>
      </c>
      <c r="Q58" s="23">
        <v>78709.7</v>
      </c>
      <c r="R58" s="23"/>
      <c r="S58" s="23">
        <f t="shared" si="31"/>
        <v>78709.7</v>
      </c>
      <c r="T58" s="49">
        <v>3690435</v>
      </c>
      <c r="U58" s="37">
        <v>-756704.5</v>
      </c>
      <c r="V58" s="105">
        <f t="shared" si="32"/>
        <v>2933730.5</v>
      </c>
      <c r="W58" s="23">
        <v>3486325.4</v>
      </c>
      <c r="X58" s="37">
        <v>-756704.5</v>
      </c>
      <c r="Y58" s="23">
        <f t="shared" si="33"/>
        <v>2729620.9</v>
      </c>
      <c r="Z58" s="23">
        <v>204109.6</v>
      </c>
      <c r="AA58" s="29"/>
      <c r="AB58" s="56">
        <f>AA58+Z58</f>
        <v>204109.6</v>
      </c>
      <c r="AC58" s="167" t="s">
        <v>47</v>
      </c>
    </row>
    <row r="59" spans="1:39" ht="47.25" x14ac:dyDescent="0.25">
      <c r="A59" s="41" t="s">
        <v>63</v>
      </c>
      <c r="B59" s="49">
        <v>2219555.9</v>
      </c>
      <c r="C59" s="37">
        <v>-537602.19999999995</v>
      </c>
      <c r="D59" s="105">
        <f t="shared" si="26"/>
        <v>1681953.7</v>
      </c>
      <c r="E59" s="23">
        <v>2219555.9</v>
      </c>
      <c r="F59" s="37">
        <v>-537602.19999999995</v>
      </c>
      <c r="G59" s="23">
        <f t="shared" si="27"/>
        <v>1681953.7</v>
      </c>
      <c r="H59" s="23">
        <v>0</v>
      </c>
      <c r="I59" s="23"/>
      <c r="J59" s="23">
        <f t="shared" si="28"/>
        <v>0</v>
      </c>
      <c r="K59" s="49">
        <v>3776254.8</v>
      </c>
      <c r="L59" s="23"/>
      <c r="M59" s="105">
        <f t="shared" si="29"/>
        <v>3776254.8</v>
      </c>
      <c r="N59" s="23">
        <v>3776254.8</v>
      </c>
      <c r="O59" s="23"/>
      <c r="P59" s="23">
        <f t="shared" si="30"/>
        <v>3776254.8</v>
      </c>
      <c r="Q59" s="23">
        <v>0</v>
      </c>
      <c r="R59" s="23"/>
      <c r="S59" s="23">
        <f t="shared" si="31"/>
        <v>0</v>
      </c>
      <c r="T59" s="49">
        <v>0</v>
      </c>
      <c r="U59" s="58">
        <v>1540101.5</v>
      </c>
      <c r="V59" s="105">
        <f t="shared" si="32"/>
        <v>1540101.5</v>
      </c>
      <c r="W59" s="23">
        <v>0</v>
      </c>
      <c r="X59" s="37">
        <v>1540101.5</v>
      </c>
      <c r="Y59" s="23">
        <f t="shared" si="33"/>
        <v>1540101.5</v>
      </c>
      <c r="Z59" s="23">
        <v>0</v>
      </c>
      <c r="AA59" s="30"/>
      <c r="AB59" s="56">
        <f>AA59+Z59</f>
        <v>0</v>
      </c>
      <c r="AC59" s="168"/>
    </row>
    <row r="60" spans="1:39" ht="94.5" x14ac:dyDescent="0.25">
      <c r="A60" s="41" t="s">
        <v>64</v>
      </c>
      <c r="B60" s="49">
        <v>232914</v>
      </c>
      <c r="C60" s="23"/>
      <c r="D60" s="105">
        <f>B60+C60</f>
        <v>232914</v>
      </c>
      <c r="E60" s="24">
        <v>232914</v>
      </c>
      <c r="F60" s="24"/>
      <c r="G60" s="23">
        <f>F60+E60</f>
        <v>232914</v>
      </c>
      <c r="H60" s="24">
        <v>0</v>
      </c>
      <c r="I60" s="24"/>
      <c r="J60" s="23">
        <f t="shared" si="28"/>
        <v>0</v>
      </c>
      <c r="K60" s="49">
        <v>0</v>
      </c>
      <c r="L60" s="23"/>
      <c r="M60" s="105">
        <f t="shared" si="29"/>
        <v>0</v>
      </c>
      <c r="N60" s="23">
        <v>0</v>
      </c>
      <c r="O60" s="23"/>
      <c r="P60" s="23">
        <f t="shared" si="30"/>
        <v>0</v>
      </c>
      <c r="Q60" s="23">
        <v>0</v>
      </c>
      <c r="R60" s="23"/>
      <c r="S60" s="23">
        <f t="shared" si="31"/>
        <v>0</v>
      </c>
      <c r="T60" s="49">
        <v>0</v>
      </c>
      <c r="U60" s="23"/>
      <c r="V60" s="105">
        <f t="shared" si="32"/>
        <v>0</v>
      </c>
      <c r="W60" s="23">
        <v>0</v>
      </c>
      <c r="X60" s="23"/>
      <c r="Y60" s="23">
        <f t="shared" si="33"/>
        <v>0</v>
      </c>
      <c r="Z60" s="23">
        <v>0</v>
      </c>
      <c r="AA60" s="31"/>
      <c r="AB60" s="57"/>
      <c r="AC60" s="169"/>
    </row>
    <row r="61" spans="1:39" ht="78.75" x14ac:dyDescent="0.25">
      <c r="A61" s="40" t="s">
        <v>21</v>
      </c>
      <c r="B61" s="47">
        <f>B62+B63+B64+B65+B66+B67</f>
        <v>659746.69999999995</v>
      </c>
      <c r="C61" s="22">
        <f t="shared" ref="C61:AB61" si="34">C62+C63+C64+C65+C66+C67</f>
        <v>-193788.5</v>
      </c>
      <c r="D61" s="104">
        <f t="shared" si="34"/>
        <v>465958.2</v>
      </c>
      <c r="E61" s="22">
        <f t="shared" si="34"/>
        <v>512732.6</v>
      </c>
      <c r="F61" s="22">
        <f t="shared" si="34"/>
        <v>-127364.3</v>
      </c>
      <c r="G61" s="22">
        <f t="shared" si="34"/>
        <v>385368.3</v>
      </c>
      <c r="H61" s="22">
        <f t="shared" si="34"/>
        <v>147014.1</v>
      </c>
      <c r="I61" s="22">
        <f t="shared" si="34"/>
        <v>-96424.2</v>
      </c>
      <c r="J61" s="48">
        <f t="shared" si="34"/>
        <v>50589.9</v>
      </c>
      <c r="K61" s="47">
        <f t="shared" si="34"/>
        <v>1016839.1</v>
      </c>
      <c r="L61" s="22">
        <f t="shared" si="34"/>
        <v>-876771.8</v>
      </c>
      <c r="M61" s="104">
        <f t="shared" si="34"/>
        <v>140067.29999999999</v>
      </c>
      <c r="N61" s="22">
        <f t="shared" si="34"/>
        <v>563936.6</v>
      </c>
      <c r="O61" s="22">
        <f t="shared" si="34"/>
        <v>-484070.7</v>
      </c>
      <c r="P61" s="22">
        <f t="shared" si="34"/>
        <v>79865.899999999994</v>
      </c>
      <c r="Q61" s="22">
        <f t="shared" si="34"/>
        <v>452902.5</v>
      </c>
      <c r="R61" s="22">
        <f t="shared" si="34"/>
        <v>-392701.1</v>
      </c>
      <c r="S61" s="48">
        <f t="shared" si="34"/>
        <v>60201.4</v>
      </c>
      <c r="T61" s="47">
        <f t="shared" si="34"/>
        <v>0</v>
      </c>
      <c r="U61" s="22">
        <f t="shared" si="34"/>
        <v>28672.400000000001</v>
      </c>
      <c r="V61" s="104">
        <f t="shared" si="34"/>
        <v>28672.400000000001</v>
      </c>
      <c r="W61" s="22">
        <f t="shared" si="34"/>
        <v>0</v>
      </c>
      <c r="X61" s="22">
        <f t="shared" si="34"/>
        <v>0</v>
      </c>
      <c r="Y61" s="22">
        <f t="shared" si="34"/>
        <v>0</v>
      </c>
      <c r="Z61" s="22">
        <f t="shared" si="34"/>
        <v>0</v>
      </c>
      <c r="AA61" s="22">
        <f t="shared" si="34"/>
        <v>28672.400000000001</v>
      </c>
      <c r="AB61" s="48">
        <f t="shared" si="34"/>
        <v>28672.400000000001</v>
      </c>
      <c r="AC61" s="74"/>
    </row>
    <row r="62" spans="1:39" ht="94.5" x14ac:dyDescent="0.25">
      <c r="A62" s="41" t="s">
        <v>48</v>
      </c>
      <c r="B62" s="49">
        <v>45742.9</v>
      </c>
      <c r="C62" s="37">
        <v>-20834</v>
      </c>
      <c r="D62" s="105">
        <f>B62+C62</f>
        <v>24908.9</v>
      </c>
      <c r="E62" s="23">
        <v>20834</v>
      </c>
      <c r="F62" s="23">
        <v>-20834</v>
      </c>
      <c r="G62" s="23">
        <f>E62+F62</f>
        <v>0</v>
      </c>
      <c r="H62" s="23">
        <v>24908.9</v>
      </c>
      <c r="I62" s="23"/>
      <c r="J62" s="50">
        <f>H62+I62</f>
        <v>24908.9</v>
      </c>
      <c r="K62" s="49">
        <v>0</v>
      </c>
      <c r="L62" s="37">
        <f>O62+R62</f>
        <v>79865.899999999994</v>
      </c>
      <c r="M62" s="105">
        <f>K62+L62</f>
        <v>79865.899999999994</v>
      </c>
      <c r="N62" s="23">
        <v>0</v>
      </c>
      <c r="O62" s="23">
        <v>79865.899999999994</v>
      </c>
      <c r="P62" s="37">
        <f>N62+O62</f>
        <v>79865.899999999994</v>
      </c>
      <c r="Q62" s="23">
        <v>0</v>
      </c>
      <c r="R62" s="23"/>
      <c r="S62" s="50">
        <f>Q62+R62</f>
        <v>0</v>
      </c>
      <c r="T62" s="49">
        <v>0</v>
      </c>
      <c r="U62" s="23"/>
      <c r="V62" s="105">
        <f>T62+U62</f>
        <v>0</v>
      </c>
      <c r="W62" s="23">
        <v>0</v>
      </c>
      <c r="X62" s="23"/>
      <c r="Y62" s="23">
        <f>W62+X62</f>
        <v>0</v>
      </c>
      <c r="Z62" s="23">
        <v>0</v>
      </c>
      <c r="AA62" s="22"/>
      <c r="AB62" s="50">
        <f>Z62+AA62</f>
        <v>0</v>
      </c>
      <c r="AC62" s="75" t="s">
        <v>47</v>
      </c>
    </row>
    <row r="63" spans="1:39" ht="31.5" x14ac:dyDescent="0.25">
      <c r="A63" s="162" t="s">
        <v>49</v>
      </c>
      <c r="B63" s="49">
        <v>521898.6</v>
      </c>
      <c r="C63" s="37">
        <v>-106530.3</v>
      </c>
      <c r="D63" s="105">
        <f>B63+C63</f>
        <v>415368.3</v>
      </c>
      <c r="E63" s="23">
        <v>491898.6</v>
      </c>
      <c r="F63" s="37">
        <v>-106530.3</v>
      </c>
      <c r="G63" s="23">
        <f>E63+F63</f>
        <v>385368.3</v>
      </c>
      <c r="H63" s="23">
        <v>30000</v>
      </c>
      <c r="I63" s="37">
        <v>-30000</v>
      </c>
      <c r="J63" s="50">
        <f t="shared" ref="J63:J67" si="35">H63+I63</f>
        <v>0</v>
      </c>
      <c r="K63" s="49">
        <v>194985</v>
      </c>
      <c r="L63" s="37">
        <v>-194985</v>
      </c>
      <c r="M63" s="105">
        <f>K63+L63</f>
        <v>0</v>
      </c>
      <c r="N63" s="23">
        <v>194985</v>
      </c>
      <c r="O63" s="37">
        <v>-194985</v>
      </c>
      <c r="P63" s="23">
        <f>N63+O63</f>
        <v>0</v>
      </c>
      <c r="Q63" s="23">
        <v>0</v>
      </c>
      <c r="R63" s="37"/>
      <c r="S63" s="50">
        <f t="shared" ref="S63:S67" si="36">Q63+R63</f>
        <v>0</v>
      </c>
      <c r="T63" s="49">
        <v>0</v>
      </c>
      <c r="U63" s="37">
        <v>0</v>
      </c>
      <c r="V63" s="105">
        <f t="shared" ref="V63:V67" si="37">T63+U63</f>
        <v>0</v>
      </c>
      <c r="W63" s="23">
        <v>0</v>
      </c>
      <c r="X63" s="37">
        <v>0</v>
      </c>
      <c r="Y63" s="23">
        <f t="shared" ref="Y63:Y67" si="38">W63+X63</f>
        <v>0</v>
      </c>
      <c r="Z63" s="23">
        <v>0</v>
      </c>
      <c r="AA63" s="37">
        <v>0</v>
      </c>
      <c r="AB63" s="50">
        <f t="shared" ref="AB63:AB67" si="39">Z63+AA63</f>
        <v>0</v>
      </c>
      <c r="AC63" s="75" t="s">
        <v>31</v>
      </c>
    </row>
    <row r="64" spans="1:39" ht="47.25" x14ac:dyDescent="0.25">
      <c r="A64" s="163"/>
      <c r="B64" s="49">
        <v>0</v>
      </c>
      <c r="C64" s="23"/>
      <c r="D64" s="105">
        <f t="shared" ref="D64:D67" si="40">B64+C64</f>
        <v>0</v>
      </c>
      <c r="E64" s="23">
        <v>0</v>
      </c>
      <c r="F64" s="23"/>
      <c r="G64" s="23">
        <f t="shared" ref="G64:G67" si="41">E64+F64</f>
        <v>0</v>
      </c>
      <c r="H64" s="23">
        <v>0</v>
      </c>
      <c r="I64" s="23"/>
      <c r="J64" s="50">
        <f t="shared" si="35"/>
        <v>0</v>
      </c>
      <c r="K64" s="49">
        <v>0</v>
      </c>
      <c r="L64" s="23"/>
      <c r="M64" s="105">
        <f t="shared" ref="M64:M67" si="42">K64+L64</f>
        <v>0</v>
      </c>
      <c r="N64" s="23">
        <v>0</v>
      </c>
      <c r="O64" s="23"/>
      <c r="P64" s="23">
        <f t="shared" ref="P64:P67" si="43">N64+O64</f>
        <v>0</v>
      </c>
      <c r="Q64" s="23">
        <v>0</v>
      </c>
      <c r="R64" s="23"/>
      <c r="S64" s="50">
        <f t="shared" si="36"/>
        <v>0</v>
      </c>
      <c r="T64" s="49">
        <v>0</v>
      </c>
      <c r="U64" s="23"/>
      <c r="V64" s="105">
        <f t="shared" si="37"/>
        <v>0</v>
      </c>
      <c r="W64" s="23">
        <v>0</v>
      </c>
      <c r="X64" s="23"/>
      <c r="Y64" s="23">
        <f t="shared" si="38"/>
        <v>0</v>
      </c>
      <c r="Z64" s="23">
        <v>0</v>
      </c>
      <c r="AA64" s="23"/>
      <c r="AB64" s="50">
        <f t="shared" si="39"/>
        <v>0</v>
      </c>
      <c r="AC64" s="75" t="s">
        <v>45</v>
      </c>
    </row>
    <row r="65" spans="1:29" ht="31.5" x14ac:dyDescent="0.25">
      <c r="A65" s="162" t="s">
        <v>62</v>
      </c>
      <c r="B65" s="49">
        <v>83806.5</v>
      </c>
      <c r="C65" s="37">
        <v>-83806.5</v>
      </c>
      <c r="D65" s="105">
        <f t="shared" si="40"/>
        <v>0</v>
      </c>
      <c r="E65" s="23">
        <v>0</v>
      </c>
      <c r="F65" s="37">
        <v>0</v>
      </c>
      <c r="G65" s="23">
        <f t="shared" si="41"/>
        <v>0</v>
      </c>
      <c r="H65" s="23">
        <v>83806.5</v>
      </c>
      <c r="I65" s="37">
        <v>-83806.5</v>
      </c>
      <c r="J65" s="50">
        <f t="shared" si="35"/>
        <v>0</v>
      </c>
      <c r="K65" s="49">
        <v>452902.5</v>
      </c>
      <c r="L65" s="37">
        <v>-452902.5</v>
      </c>
      <c r="M65" s="105">
        <f t="shared" si="42"/>
        <v>0</v>
      </c>
      <c r="N65" s="23">
        <v>0</v>
      </c>
      <c r="O65" s="37">
        <v>0</v>
      </c>
      <c r="P65" s="23">
        <f t="shared" si="43"/>
        <v>0</v>
      </c>
      <c r="Q65" s="23">
        <v>452902.5</v>
      </c>
      <c r="R65" s="37">
        <v>-452902.5</v>
      </c>
      <c r="S65" s="50">
        <f t="shared" si="36"/>
        <v>0</v>
      </c>
      <c r="T65" s="49">
        <v>0</v>
      </c>
      <c r="U65" s="37">
        <v>28672.400000000001</v>
      </c>
      <c r="V65" s="105">
        <f t="shared" si="37"/>
        <v>28672.400000000001</v>
      </c>
      <c r="W65" s="23">
        <v>0</v>
      </c>
      <c r="X65" s="37">
        <v>0</v>
      </c>
      <c r="Y65" s="23">
        <f t="shared" si="38"/>
        <v>0</v>
      </c>
      <c r="Z65" s="23">
        <v>0</v>
      </c>
      <c r="AA65" s="37">
        <v>28672.400000000001</v>
      </c>
      <c r="AB65" s="50">
        <f t="shared" si="39"/>
        <v>28672.400000000001</v>
      </c>
      <c r="AC65" s="75" t="s">
        <v>31</v>
      </c>
    </row>
    <row r="66" spans="1:29" ht="47.25" x14ac:dyDescent="0.25">
      <c r="A66" s="163"/>
      <c r="B66" s="49">
        <v>8298.7000000000007</v>
      </c>
      <c r="C66" s="37">
        <v>-8298.7000000000007</v>
      </c>
      <c r="D66" s="105">
        <f t="shared" si="40"/>
        <v>0</v>
      </c>
      <c r="E66" s="23">
        <v>0</v>
      </c>
      <c r="F66" s="23"/>
      <c r="G66" s="23">
        <f t="shared" si="41"/>
        <v>0</v>
      </c>
      <c r="H66" s="23">
        <v>8298.7000000000007</v>
      </c>
      <c r="I66" s="37">
        <v>-8298.7000000000007</v>
      </c>
      <c r="J66" s="50">
        <f t="shared" si="35"/>
        <v>0</v>
      </c>
      <c r="K66" s="49">
        <v>0</v>
      </c>
      <c r="L66" s="23"/>
      <c r="M66" s="105">
        <f t="shared" si="42"/>
        <v>0</v>
      </c>
      <c r="N66" s="23">
        <v>0</v>
      </c>
      <c r="O66" s="23"/>
      <c r="P66" s="23">
        <f t="shared" si="43"/>
        <v>0</v>
      </c>
      <c r="Q66" s="23">
        <v>0</v>
      </c>
      <c r="R66" s="23"/>
      <c r="S66" s="50">
        <f t="shared" si="36"/>
        <v>0</v>
      </c>
      <c r="T66" s="49">
        <v>0</v>
      </c>
      <c r="U66" s="23"/>
      <c r="V66" s="105">
        <f t="shared" si="37"/>
        <v>0</v>
      </c>
      <c r="W66" s="23">
        <v>0</v>
      </c>
      <c r="X66" s="23"/>
      <c r="Y66" s="23">
        <f t="shared" si="38"/>
        <v>0</v>
      </c>
      <c r="Z66" s="23">
        <v>0</v>
      </c>
      <c r="AA66" s="23"/>
      <c r="AB66" s="50">
        <f t="shared" si="39"/>
        <v>0</v>
      </c>
      <c r="AC66" s="75" t="s">
        <v>45</v>
      </c>
    </row>
    <row r="67" spans="1:29" ht="48" thickBot="1" x14ac:dyDescent="0.3">
      <c r="A67" s="41" t="s">
        <v>50</v>
      </c>
      <c r="B67" s="53">
        <v>0</v>
      </c>
      <c r="C67" s="59">
        <v>25681</v>
      </c>
      <c r="D67" s="106">
        <f t="shared" si="40"/>
        <v>25681</v>
      </c>
      <c r="E67" s="54">
        <v>0</v>
      </c>
      <c r="F67" s="54"/>
      <c r="G67" s="54">
        <f t="shared" si="41"/>
        <v>0</v>
      </c>
      <c r="H67" s="54">
        <v>0</v>
      </c>
      <c r="I67" s="59">
        <v>25681</v>
      </c>
      <c r="J67" s="54">
        <f t="shared" si="35"/>
        <v>25681</v>
      </c>
      <c r="K67" s="53">
        <v>368951.6</v>
      </c>
      <c r="L67" s="59">
        <f>-308750.2</f>
        <v>-308750.2</v>
      </c>
      <c r="M67" s="106">
        <f t="shared" si="42"/>
        <v>60201.4</v>
      </c>
      <c r="N67" s="54">
        <v>368951.6</v>
      </c>
      <c r="O67" s="59">
        <f>-368951.6</f>
        <v>-368951.6</v>
      </c>
      <c r="P67" s="54">
        <f t="shared" si="43"/>
        <v>0</v>
      </c>
      <c r="Q67" s="54">
        <v>0</v>
      </c>
      <c r="R67" s="59">
        <v>60201.4</v>
      </c>
      <c r="S67" s="55">
        <f t="shared" si="36"/>
        <v>60201.4</v>
      </c>
      <c r="T67" s="53">
        <v>0</v>
      </c>
      <c r="U67" s="54"/>
      <c r="V67" s="106">
        <f t="shared" si="37"/>
        <v>0</v>
      </c>
      <c r="W67" s="54">
        <v>0</v>
      </c>
      <c r="X67" s="54"/>
      <c r="Y67" s="54">
        <f t="shared" si="38"/>
        <v>0</v>
      </c>
      <c r="Z67" s="54">
        <v>0</v>
      </c>
      <c r="AA67" s="54"/>
      <c r="AB67" s="55">
        <f t="shared" si="39"/>
        <v>0</v>
      </c>
      <c r="AC67" s="77" t="s">
        <v>47</v>
      </c>
    </row>
    <row r="68" spans="1:29" ht="15.75" x14ac:dyDescent="0.25">
      <c r="A68" s="127" t="s">
        <v>8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28"/>
    </row>
    <row r="69" spans="1:29" ht="32.25" customHeight="1" x14ac:dyDescent="0.25">
      <c r="A69" s="117" t="s">
        <v>9</v>
      </c>
      <c r="B69" s="120" t="s">
        <v>12</v>
      </c>
      <c r="C69" s="120"/>
      <c r="D69" s="120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32"/>
      <c r="AB69" s="32"/>
      <c r="AC69" s="122" t="s">
        <v>17</v>
      </c>
    </row>
    <row r="70" spans="1:29" ht="15.75" x14ac:dyDescent="0.25">
      <c r="A70" s="118"/>
      <c r="B70" s="121" t="s">
        <v>25</v>
      </c>
      <c r="C70" s="121"/>
      <c r="D70" s="121"/>
      <c r="E70" s="121"/>
      <c r="F70" s="121"/>
      <c r="G70" s="121"/>
      <c r="H70" s="121"/>
      <c r="I70" s="27"/>
      <c r="J70" s="27"/>
      <c r="K70" s="121" t="s">
        <v>27</v>
      </c>
      <c r="L70" s="121"/>
      <c r="M70" s="121"/>
      <c r="N70" s="121"/>
      <c r="O70" s="121"/>
      <c r="P70" s="121"/>
      <c r="Q70" s="121"/>
      <c r="R70" s="27"/>
      <c r="S70" s="27"/>
      <c r="T70" s="121" t="s">
        <v>53</v>
      </c>
      <c r="U70" s="121"/>
      <c r="V70" s="121"/>
      <c r="W70" s="121"/>
      <c r="X70" s="121"/>
      <c r="Y70" s="121"/>
      <c r="Z70" s="121"/>
      <c r="AA70" s="33"/>
      <c r="AB70" s="33"/>
      <c r="AC70" s="123"/>
    </row>
    <row r="71" spans="1:29" ht="15.75" x14ac:dyDescent="0.25">
      <c r="A71" s="118"/>
      <c r="B71" s="120" t="s">
        <v>11</v>
      </c>
      <c r="C71" s="26"/>
      <c r="D71" s="107"/>
      <c r="E71" s="121" t="s">
        <v>13</v>
      </c>
      <c r="F71" s="121"/>
      <c r="G71" s="121"/>
      <c r="H71" s="121"/>
      <c r="I71" s="27"/>
      <c r="J71" s="27"/>
      <c r="K71" s="120" t="s">
        <v>11</v>
      </c>
      <c r="L71" s="26"/>
      <c r="M71" s="107"/>
      <c r="N71" s="121" t="s">
        <v>13</v>
      </c>
      <c r="O71" s="121"/>
      <c r="P71" s="121"/>
      <c r="Q71" s="121"/>
      <c r="R71" s="27"/>
      <c r="S71" s="27"/>
      <c r="T71" s="120" t="s">
        <v>11</v>
      </c>
      <c r="U71" s="26"/>
      <c r="V71" s="107"/>
      <c r="W71" s="26"/>
      <c r="X71" s="26"/>
      <c r="Y71" s="26"/>
      <c r="Z71" s="27"/>
      <c r="AA71" s="33"/>
      <c r="AB71" s="33"/>
      <c r="AC71" s="123"/>
    </row>
    <row r="72" spans="1:29" ht="47.25" x14ac:dyDescent="0.25">
      <c r="A72" s="119"/>
      <c r="B72" s="120"/>
      <c r="C72" s="26"/>
      <c r="D72" s="107"/>
      <c r="E72" s="26" t="s">
        <v>14</v>
      </c>
      <c r="F72" s="26"/>
      <c r="G72" s="26"/>
      <c r="H72" s="26" t="s">
        <v>15</v>
      </c>
      <c r="I72" s="26"/>
      <c r="J72" s="26"/>
      <c r="K72" s="120"/>
      <c r="L72" s="26"/>
      <c r="M72" s="107"/>
      <c r="N72" s="26" t="s">
        <v>14</v>
      </c>
      <c r="O72" s="26"/>
      <c r="P72" s="26"/>
      <c r="Q72" s="26" t="s">
        <v>15</v>
      </c>
      <c r="R72" s="26"/>
      <c r="S72" s="26"/>
      <c r="T72" s="120"/>
      <c r="U72" s="26"/>
      <c r="V72" s="107"/>
      <c r="W72" s="26" t="s">
        <v>14</v>
      </c>
      <c r="X72" s="26"/>
      <c r="Y72" s="26"/>
      <c r="Z72" s="26" t="s">
        <v>15</v>
      </c>
      <c r="AA72" s="25"/>
      <c r="AB72" s="25"/>
      <c r="AC72" s="124"/>
    </row>
    <row r="73" spans="1:29" ht="31.5" x14ac:dyDescent="0.25">
      <c r="A73" s="1" t="s">
        <v>10</v>
      </c>
      <c r="B73" s="19">
        <f t="shared" ref="B73:AB73" si="44">B74+B75</f>
        <v>184816</v>
      </c>
      <c r="C73" s="19">
        <f t="shared" si="44"/>
        <v>-63225</v>
      </c>
      <c r="D73" s="108">
        <f t="shared" si="44"/>
        <v>121591</v>
      </c>
      <c r="E73" s="19">
        <f t="shared" si="44"/>
        <v>184816</v>
      </c>
      <c r="F73" s="19">
        <f t="shared" si="44"/>
        <v>-63225</v>
      </c>
      <c r="G73" s="19">
        <f t="shared" si="44"/>
        <v>121591</v>
      </c>
      <c r="H73" s="19">
        <f t="shared" si="44"/>
        <v>0</v>
      </c>
      <c r="I73" s="19">
        <f t="shared" si="44"/>
        <v>0</v>
      </c>
      <c r="J73" s="19">
        <f t="shared" si="44"/>
        <v>0</v>
      </c>
      <c r="K73" s="19">
        <f t="shared" si="44"/>
        <v>175166.2</v>
      </c>
      <c r="L73" s="19">
        <f t="shared" si="44"/>
        <v>-18932.400000000001</v>
      </c>
      <c r="M73" s="108">
        <f t="shared" si="44"/>
        <v>156233.79999999999</v>
      </c>
      <c r="N73" s="19">
        <f t="shared" si="44"/>
        <v>175166.2</v>
      </c>
      <c r="O73" s="19">
        <f t="shared" si="44"/>
        <v>-18932.400000000001</v>
      </c>
      <c r="P73" s="19">
        <f t="shared" si="44"/>
        <v>156233.79999999999</v>
      </c>
      <c r="Q73" s="19">
        <f t="shared" si="44"/>
        <v>0</v>
      </c>
      <c r="R73" s="19">
        <f t="shared" si="44"/>
        <v>0</v>
      </c>
      <c r="S73" s="19">
        <f t="shared" si="44"/>
        <v>0</v>
      </c>
      <c r="T73" s="19">
        <f t="shared" si="44"/>
        <v>175166.1</v>
      </c>
      <c r="U73" s="19">
        <f t="shared" si="44"/>
        <v>0</v>
      </c>
      <c r="V73" s="108">
        <f t="shared" si="44"/>
        <v>175166.1</v>
      </c>
      <c r="W73" s="19">
        <f t="shared" si="44"/>
        <v>175166.1</v>
      </c>
      <c r="X73" s="19">
        <f t="shared" si="44"/>
        <v>0</v>
      </c>
      <c r="Y73" s="19">
        <f t="shared" si="44"/>
        <v>175166.1</v>
      </c>
      <c r="Z73" s="19">
        <f t="shared" si="44"/>
        <v>0</v>
      </c>
      <c r="AA73" s="19">
        <f t="shared" si="44"/>
        <v>0</v>
      </c>
      <c r="AB73" s="19">
        <f t="shared" si="44"/>
        <v>0</v>
      </c>
      <c r="AC73" s="91"/>
    </row>
    <row r="74" spans="1:29" ht="63" x14ac:dyDescent="0.25">
      <c r="A74" s="83" t="s">
        <v>51</v>
      </c>
      <c r="B74" s="3">
        <v>184816</v>
      </c>
      <c r="C74" s="60">
        <f>-12267.4-63225</f>
        <v>-75492.399999999994</v>
      </c>
      <c r="D74" s="109">
        <f>SUM(B74:C74)</f>
        <v>109323.6</v>
      </c>
      <c r="E74" s="3">
        <v>184816</v>
      </c>
      <c r="F74" s="60">
        <v>-75492.399999999994</v>
      </c>
      <c r="G74" s="3">
        <f>SUM(E74:F74)</f>
        <v>109323.6</v>
      </c>
      <c r="H74" s="3">
        <v>0</v>
      </c>
      <c r="I74" s="3"/>
      <c r="J74" s="3"/>
      <c r="K74" s="3">
        <v>175166.2</v>
      </c>
      <c r="L74" s="60">
        <v>-18932.400000000001</v>
      </c>
      <c r="M74" s="105">
        <f t="shared" ref="M74" si="45">K74+L74</f>
        <v>156233.79999999999</v>
      </c>
      <c r="N74" s="3">
        <v>175166.2</v>
      </c>
      <c r="O74" s="60">
        <v>-18932.400000000001</v>
      </c>
      <c r="P74" s="23">
        <f t="shared" ref="P74" si="46">N74+O74</f>
        <v>156233.79999999999</v>
      </c>
      <c r="Q74" s="3">
        <v>0</v>
      </c>
      <c r="R74" s="3"/>
      <c r="S74" s="3"/>
      <c r="T74" s="3">
        <v>175166.1</v>
      </c>
      <c r="U74" s="3"/>
      <c r="V74" s="105">
        <f t="shared" ref="V74" si="47">T74+U74</f>
        <v>175166.1</v>
      </c>
      <c r="W74" s="3">
        <v>175166.1</v>
      </c>
      <c r="X74" s="3"/>
      <c r="Y74" s="23">
        <f t="shared" ref="Y74" si="48">W74+X74</f>
        <v>175166.1</v>
      </c>
      <c r="Z74" s="3">
        <v>0</v>
      </c>
      <c r="AA74" s="3"/>
      <c r="AB74" s="23">
        <f t="shared" ref="AB74" si="49">Z74+AA74</f>
        <v>0</v>
      </c>
      <c r="AC74" s="83" t="s">
        <v>31</v>
      </c>
    </row>
    <row r="75" spans="1:29" ht="120" x14ac:dyDescent="0.25">
      <c r="A75" s="78" t="s">
        <v>73</v>
      </c>
      <c r="B75" s="92"/>
      <c r="C75" s="93">
        <v>12267.4</v>
      </c>
      <c r="D75" s="110">
        <f>SUM(B75:C75)</f>
        <v>12267.4</v>
      </c>
      <c r="E75" s="92"/>
      <c r="F75" s="93">
        <v>12267.4</v>
      </c>
      <c r="G75" s="92">
        <f>SUM(E75:F75)</f>
        <v>12267.4</v>
      </c>
      <c r="H75" s="92">
        <v>0</v>
      </c>
      <c r="I75" s="92"/>
      <c r="J75" s="92"/>
      <c r="K75" s="92"/>
      <c r="L75" s="93"/>
      <c r="M75" s="114">
        <f>K75+L75</f>
        <v>0</v>
      </c>
      <c r="N75" s="92"/>
      <c r="O75" s="93"/>
      <c r="P75" s="94">
        <f>N75+O75</f>
        <v>0</v>
      </c>
      <c r="Q75" s="92">
        <v>0</v>
      </c>
      <c r="R75" s="92"/>
      <c r="S75" s="92"/>
      <c r="T75" s="92"/>
      <c r="U75" s="92"/>
      <c r="V75" s="114">
        <f>T75+U75</f>
        <v>0</v>
      </c>
      <c r="W75" s="92"/>
      <c r="X75" s="92"/>
      <c r="Y75" s="94">
        <f>W75+X75</f>
        <v>0</v>
      </c>
      <c r="Z75" s="92">
        <v>0</v>
      </c>
      <c r="AA75" s="92"/>
      <c r="AB75" s="94">
        <f>Z75+AA75</f>
        <v>0</v>
      </c>
      <c r="AC75" s="95" t="s">
        <v>31</v>
      </c>
    </row>
  </sheetData>
  <autoFilter ref="A17:AC75"/>
  <customSheetViews>
    <customSheetView guid="{C948A8FA-6EA6-4F7F-A3A0-93B30D1BA87D}" scale="55" showPageBreaks="1" fitToPage="1" printArea="1" showAutoFilter="1" state="hidden">
      <pane ySplit="16" topLeftCell="A32" activePane="bottomLeft" state="frozen"/>
      <selection pane="bottomLeft" activeCell="A21" sqref="A21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23" fitToHeight="0" orientation="landscape" r:id="rId1"/>
      <headerFooter>
        <oddHeader>&amp;R&amp;P</oddHeader>
      </headerFooter>
      <autoFilter ref="A17:AC75"/>
    </customSheetView>
    <customSheetView guid="{98BAE8F5-09FF-4A95-AF6E-4814C3488A0F}" scale="55" showPageBreaks="1" fitToPage="1" printArea="1" showAutoFilter="1" state="hidden">
      <pane ySplit="16" topLeftCell="A32" activePane="bottomLeft" state="frozen"/>
      <selection pane="bottomLeft" activeCell="A21" sqref="A21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23" fitToHeight="0" orientation="landscape" r:id="rId2"/>
      <headerFooter>
        <oddHeader>&amp;R&amp;P</oddHeader>
      </headerFooter>
      <autoFilter ref="A17:AC75"/>
    </customSheetView>
    <customSheetView guid="{698E0CAE-9F3F-4F70-BF54-65CF9D13CA45}" scale="55" fitToPage="1" showAutoFilter="1" topLeftCell="E1">
      <pane ySplit="16" topLeftCell="A17" activePane="bottomLeft" state="frozen"/>
      <selection pane="bottomLeft" activeCell="U25" sqref="U25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23" fitToHeight="0" orientation="landscape" r:id="rId3"/>
      <headerFooter>
        <oddHeader>&amp;R&amp;P</oddHeader>
      </headerFooter>
      <autoFilter ref="A17:AC75"/>
    </customSheetView>
    <customSheetView guid="{8E89D747-E207-4A30-A995-5DD9897B5CEA}" scale="80" showPageBreaks="1" fitToPage="1" printArea="1" showAutoFilter="1">
      <pane ySplit="16" topLeftCell="A35" activePane="bottomLeft" state="frozen"/>
      <selection pane="bottomLeft" activeCell="H38" sqref="H38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23" fitToHeight="0" orientation="landscape" r:id="rId4"/>
      <headerFooter>
        <oddHeader>&amp;R&amp;P</oddHeader>
      </headerFooter>
      <autoFilter ref="A17:AC75"/>
    </customSheetView>
    <customSheetView guid="{6CED7BAE-6825-4F9E-9F47-C5A312CE466A}" scale="80" fitToPage="1" showAutoFilter="1" topLeftCell="E1">
      <pane ySplit="16" topLeftCell="A65" activePane="bottomLeft" state="frozen"/>
      <selection pane="bottomLeft" activeCell="A68" sqref="A68:AC68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23" fitToHeight="0" orientation="landscape" r:id="rId5"/>
      <headerFooter>
        <oddHeader>&amp;R&amp;P</oddHeader>
      </headerFooter>
      <autoFilter ref="A17:AC74"/>
    </customSheetView>
    <customSheetView guid="{09ADADDA-5AA2-4397-972F-EDB366840800}" scale="55" fitToPage="1" showAutoFilter="1" topLeftCell="C1">
      <pane ySplit="16" topLeftCell="A17" activePane="bottomLeft" state="frozen"/>
      <selection pane="bottomLeft" activeCell="W23" sqref="W23"/>
      <rowBreaks count="1" manualBreakCount="1">
        <brk id="67" max="10" man="1"/>
      </rowBreaks>
      <pageMargins left="0.78740157480314965" right="0.39370078740157483" top="0.78740157480314965" bottom="0.78740157480314965" header="0.31496062992125984" footer="0.31496062992125984"/>
      <pageSetup paperSize="9" scale="23" fitToHeight="0" orientation="landscape" r:id="rId6"/>
      <headerFooter>
        <oddHeader>&amp;R&amp;P</oddHeader>
      </headerFooter>
      <autoFilter ref="A17:AC74"/>
    </customSheetView>
  </customSheetViews>
  <mergeCells count="39">
    <mergeCell ref="A23:A24"/>
    <mergeCell ref="A45:A46"/>
    <mergeCell ref="A50:A51"/>
    <mergeCell ref="AC58:AC60"/>
    <mergeCell ref="A63:A64"/>
    <mergeCell ref="A28:A29"/>
    <mergeCell ref="A30:A31"/>
    <mergeCell ref="A32:A33"/>
    <mergeCell ref="A35:A36"/>
    <mergeCell ref="A37:A38"/>
    <mergeCell ref="AC43:AC44"/>
    <mergeCell ref="A65:A66"/>
    <mergeCell ref="A68:AC68"/>
    <mergeCell ref="A69:A72"/>
    <mergeCell ref="B69:Z69"/>
    <mergeCell ref="AC69:AC72"/>
    <mergeCell ref="B70:H70"/>
    <mergeCell ref="K70:Q70"/>
    <mergeCell ref="T70:Z70"/>
    <mergeCell ref="B71:B72"/>
    <mergeCell ref="E71:H71"/>
    <mergeCell ref="K71:K72"/>
    <mergeCell ref="N71:Q71"/>
    <mergeCell ref="T71:T72"/>
    <mergeCell ref="A8:AC8"/>
    <mergeCell ref="A9:AC9"/>
    <mergeCell ref="A12:AC12"/>
    <mergeCell ref="A13:A16"/>
    <mergeCell ref="B13:Z13"/>
    <mergeCell ref="AC13:AC16"/>
    <mergeCell ref="B15:B16"/>
    <mergeCell ref="B14:J14"/>
    <mergeCell ref="K14:S14"/>
    <mergeCell ref="T14:AB14"/>
    <mergeCell ref="E15:H15"/>
    <mergeCell ref="K15:K16"/>
    <mergeCell ref="N15:Q15"/>
    <mergeCell ref="T15:T16"/>
    <mergeCell ref="W15:Z15"/>
  </mergeCells>
  <pageMargins left="0.78740157480314965" right="0.39370078740157483" top="0.78740157480314965" bottom="0.78740157480314965" header="0.31496062992125984" footer="0.31496062992125984"/>
  <pageSetup paperSize="9" scale="23" fitToHeight="0" orientation="landscape" r:id="rId7"/>
  <headerFooter>
    <oddHeader>&amp;R&amp;P</oddHeader>
  </headerFooter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9</vt:lpstr>
      <vt:lpstr>Форма 9 (2)</vt:lpstr>
      <vt:lpstr>'Форма 9'!Заголовки_для_печати</vt:lpstr>
      <vt:lpstr>'Форма 9 (2)'!Заголовки_для_печати</vt:lpstr>
      <vt:lpstr>'Форма 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Ирина Владимировна</dc:creator>
  <cp:lastModifiedBy>Рыженкова Елена Николаевна</cp:lastModifiedBy>
  <cp:lastPrinted>2022-12-01T13:14:11Z</cp:lastPrinted>
  <dcterms:created xsi:type="dcterms:W3CDTF">2006-09-16T00:00:00Z</dcterms:created>
  <dcterms:modified xsi:type="dcterms:W3CDTF">2022-12-01T13:14:17Z</dcterms:modified>
</cp:coreProperties>
</file>