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75" windowWidth="22980" windowHeight="9525" activeTab="2"/>
  </bookViews>
  <sheets>
    <sheet name="5.1" sheetId="1" r:id="rId1"/>
    <sheet name="5.2" sheetId="2" r:id="rId2"/>
    <sheet name="5.3 " sheetId="4" r:id="rId3"/>
  </sheets>
  <definedNames>
    <definedName name="_xlnm._FilterDatabase" localSheetId="2" hidden="1">'5.3 '!$A$5:$E$125</definedName>
    <definedName name="_xlnm.Print_Titles" localSheetId="1">'5.2'!$5:$5</definedName>
    <definedName name="_xlnm.Print_Titles" localSheetId="2">'5.3 '!$4:$4</definedName>
  </definedNames>
  <calcPr calcId="145621"/>
</workbook>
</file>

<file path=xl/calcChain.xml><?xml version="1.0" encoding="utf-8"?>
<calcChain xmlns="http://schemas.openxmlformats.org/spreadsheetml/2006/main">
  <c r="C74" i="4" l="1"/>
  <c r="C15" i="4"/>
  <c r="D12" i="4"/>
  <c r="C13" i="4"/>
  <c r="C12" i="4"/>
  <c r="C6" i="2"/>
  <c r="B6" i="2"/>
  <c r="E30" i="1"/>
  <c r="C30" i="1" l="1"/>
  <c r="C9" i="1"/>
  <c r="E122" i="4" l="1"/>
  <c r="E123" i="4" s="1"/>
  <c r="D122" i="4"/>
  <c r="D123" i="4" s="1"/>
  <c r="C122" i="4"/>
  <c r="C123" i="4" s="1"/>
  <c r="E118" i="4"/>
  <c r="E117" i="4"/>
  <c r="D117" i="4"/>
  <c r="E116" i="4"/>
  <c r="D116" i="4"/>
  <c r="D118" i="4" s="1"/>
  <c r="C116" i="4"/>
  <c r="C118" i="4" s="1"/>
  <c r="E111" i="4"/>
  <c r="E113" i="4" s="1"/>
  <c r="D111" i="4"/>
  <c r="D113" i="4" s="1"/>
  <c r="C111" i="4"/>
  <c r="C112" i="4" s="1"/>
  <c r="E105" i="4"/>
  <c r="E107" i="4" s="1"/>
  <c r="D105" i="4"/>
  <c r="D106" i="4" s="1"/>
  <c r="C105" i="4"/>
  <c r="C107" i="4" s="1"/>
  <c r="E103" i="4"/>
  <c r="D103" i="4"/>
  <c r="E102" i="4"/>
  <c r="D102" i="4"/>
  <c r="C102" i="4"/>
  <c r="C103" i="4" s="1"/>
  <c r="E96" i="4"/>
  <c r="E95" i="4"/>
  <c r="E97" i="4" s="1"/>
  <c r="D95" i="4"/>
  <c r="D97" i="4" s="1"/>
  <c r="C95" i="4"/>
  <c r="C96" i="4" s="1"/>
  <c r="E88" i="4"/>
  <c r="E90" i="4" s="1"/>
  <c r="D88" i="4"/>
  <c r="D89" i="4" s="1"/>
  <c r="C88" i="4"/>
  <c r="C90" i="4" s="1"/>
  <c r="E82" i="4"/>
  <c r="D82" i="4"/>
  <c r="E80" i="4"/>
  <c r="E81" i="4" s="1"/>
  <c r="D80" i="4"/>
  <c r="D81" i="4" s="1"/>
  <c r="C80" i="4"/>
  <c r="C82" i="4" s="1"/>
  <c r="E74" i="4"/>
  <c r="E73" i="4"/>
  <c r="D73" i="4"/>
  <c r="E72" i="4"/>
  <c r="D72" i="4"/>
  <c r="D74" i="4" s="1"/>
  <c r="C72" i="4"/>
  <c r="E66" i="4"/>
  <c r="E65" i="4"/>
  <c r="E67" i="4" s="1"/>
  <c r="D65" i="4"/>
  <c r="D67" i="4" s="1"/>
  <c r="C65" i="4"/>
  <c r="C66" i="4" s="1"/>
  <c r="E60" i="4"/>
  <c r="E62" i="4" s="1"/>
  <c r="D60" i="4"/>
  <c r="D61" i="4" s="1"/>
  <c r="C60" i="4"/>
  <c r="C62" i="4" s="1"/>
  <c r="E56" i="4"/>
  <c r="D56" i="4"/>
  <c r="E54" i="4"/>
  <c r="E55" i="4" s="1"/>
  <c r="D54" i="4"/>
  <c r="D55" i="4" s="1"/>
  <c r="C54" i="4"/>
  <c r="C56" i="4" s="1"/>
  <c r="E50" i="4"/>
  <c r="E49" i="4"/>
  <c r="D49" i="4"/>
  <c r="E48" i="4"/>
  <c r="D48" i="4"/>
  <c r="D50" i="4" s="1"/>
  <c r="C48" i="4"/>
  <c r="C50" i="4" s="1"/>
  <c r="E42" i="4"/>
  <c r="E41" i="4"/>
  <c r="E43" i="4" s="1"/>
  <c r="D41" i="4"/>
  <c r="D43" i="4" s="1"/>
  <c r="C41" i="4"/>
  <c r="C42" i="4" s="1"/>
  <c r="E34" i="4"/>
  <c r="E36" i="4" s="1"/>
  <c r="D34" i="4"/>
  <c r="D35" i="4" s="1"/>
  <c r="C34" i="4"/>
  <c r="C36" i="4" s="1"/>
  <c r="D30" i="4"/>
  <c r="E28" i="4"/>
  <c r="E29" i="4" s="1"/>
  <c r="D28" i="4"/>
  <c r="D29" i="4" s="1"/>
  <c r="C28" i="4"/>
  <c r="C30" i="4" s="1"/>
  <c r="E23" i="4"/>
  <c r="E22" i="4"/>
  <c r="D22" i="4"/>
  <c r="E21" i="4"/>
  <c r="D21" i="4"/>
  <c r="D23" i="4" s="1"/>
  <c r="C21" i="4"/>
  <c r="C17" i="4"/>
  <c r="E16" i="4"/>
  <c r="E15" i="4"/>
  <c r="E17" i="4" s="1"/>
  <c r="D15" i="4"/>
  <c r="D17" i="4" s="1"/>
  <c r="C16" i="4"/>
  <c r="E13" i="4"/>
  <c r="D13" i="4"/>
  <c r="E12" i="4"/>
  <c r="E11" i="4"/>
  <c r="D11" i="4"/>
  <c r="C11" i="4"/>
  <c r="E10" i="4"/>
  <c r="D10" i="4"/>
  <c r="C10" i="4"/>
  <c r="E9" i="4"/>
  <c r="D9" i="4"/>
  <c r="C9" i="4"/>
  <c r="E8" i="4"/>
  <c r="E6" i="4" s="1"/>
  <c r="E5" i="4" s="1"/>
  <c r="D8" i="4"/>
  <c r="C8" i="4"/>
  <c r="C6" i="4" s="1"/>
  <c r="C5" i="4" s="1"/>
  <c r="E30" i="4" l="1"/>
  <c r="D6" i="4"/>
  <c r="D5" i="4" s="1"/>
  <c r="E112" i="4"/>
  <c r="C43" i="4"/>
  <c r="C67" i="4"/>
  <c r="C97" i="4"/>
  <c r="C113" i="4"/>
  <c r="C35" i="4"/>
  <c r="C61" i="4"/>
  <c r="C89" i="4"/>
  <c r="C106" i="4"/>
  <c r="C29" i="4"/>
  <c r="C55" i="4"/>
  <c r="C81" i="4"/>
  <c r="D36" i="4"/>
  <c r="D62" i="4"/>
  <c r="D90" i="4"/>
  <c r="D107" i="4"/>
  <c r="E14" i="4"/>
  <c r="E7" i="4"/>
  <c r="D16" i="4"/>
  <c r="C22" i="4"/>
  <c r="E61" i="4"/>
  <c r="D66" i="4"/>
  <c r="C73" i="4"/>
  <c r="C23" i="4"/>
  <c r="E35" i="4"/>
  <c r="D42" i="4"/>
  <c r="C49" i="4"/>
  <c r="E89" i="4"/>
  <c r="D96" i="4"/>
  <c r="E106" i="4"/>
  <c r="D112" i="4"/>
  <c r="C117" i="4"/>
  <c r="D14" i="4" l="1"/>
  <c r="D7" i="4"/>
  <c r="C8" i="1" l="1"/>
  <c r="B9" i="1"/>
  <c r="B8" i="1"/>
  <c r="D9" i="1"/>
  <c r="D8" i="1"/>
  <c r="D100" i="2" l="1"/>
  <c r="C100" i="2"/>
  <c r="B100" i="2"/>
  <c r="D95" i="2"/>
  <c r="C95" i="2"/>
  <c r="B95" i="2"/>
  <c r="D86" i="2"/>
  <c r="C86" i="2"/>
  <c r="B86" i="2"/>
  <c r="D80" i="2"/>
  <c r="C80" i="2"/>
  <c r="B80" i="2"/>
  <c r="D76" i="2"/>
  <c r="C76" i="2"/>
  <c r="B76" i="2"/>
  <c r="D69" i="2"/>
  <c r="C69" i="2"/>
  <c r="B69" i="2"/>
  <c r="D61" i="2"/>
  <c r="C61" i="2"/>
  <c r="B61" i="2"/>
  <c r="D56" i="2"/>
  <c r="C56" i="2"/>
  <c r="B56" i="2"/>
  <c r="D50" i="2"/>
  <c r="C50" i="2"/>
  <c r="B50" i="2"/>
  <c r="D47" i="2"/>
  <c r="C47" i="2"/>
  <c r="B47" i="2"/>
  <c r="D42" i="2"/>
  <c r="C42" i="2"/>
  <c r="B42" i="2"/>
  <c r="D37" i="2"/>
  <c r="C37" i="2"/>
  <c r="B37" i="2"/>
  <c r="D34" i="2"/>
  <c r="C34" i="2"/>
  <c r="B34" i="2"/>
  <c r="D19" i="2"/>
  <c r="C19" i="2"/>
  <c r="B19" i="2"/>
  <c r="D11" i="2"/>
  <c r="C11" i="2"/>
  <c r="B11" i="2"/>
  <c r="D7" i="2"/>
  <c r="D6" i="2" s="1"/>
  <c r="C7" i="2"/>
  <c r="B7" i="2"/>
  <c r="F28" i="1"/>
  <c r="E28" i="1"/>
  <c r="D28" i="1"/>
  <c r="F9" i="1"/>
  <c r="E9" i="1"/>
  <c r="F8" i="1"/>
  <c r="F30" i="1" s="1"/>
  <c r="E8" i="1"/>
  <c r="D30" i="1"/>
  <c r="B30" i="1"/>
  <c r="C7" i="4" l="1"/>
  <c r="C14" i="4"/>
</calcChain>
</file>

<file path=xl/sharedStrings.xml><?xml version="1.0" encoding="utf-8"?>
<sst xmlns="http://schemas.openxmlformats.org/spreadsheetml/2006/main" count="270" uniqueCount="110">
  <si>
    <t>тыс. руб.</t>
  </si>
  <si>
    <t>Наименование государственной программы Ленинградской области</t>
  </si>
  <si>
    <t>Отчет за
2021 год</t>
  </si>
  <si>
    <t>Ожидаемое исполнение 2022 год</t>
  </si>
  <si>
    <t>Проект</t>
  </si>
  <si>
    <t>2023 год</t>
  </si>
  <si>
    <t>2024 год</t>
  </si>
  <si>
    <t>2025 год</t>
  </si>
  <si>
    <t>ИТОГО</t>
  </si>
  <si>
    <t>Развитие здравоохранения в Ленинградской области</t>
  </si>
  <si>
    <t>Современное образование Ленинградской области</t>
  </si>
  <si>
    <t>Социальная поддержка отдельных категорий граждан в Ленинградской области</t>
  </si>
  <si>
    <t>Развитие физической культуры и спорта в Ленинградской области</t>
  </si>
  <si>
    <t>Развитие культуры в Ленинградской области</t>
  </si>
  <si>
    <t>Формирование городской среды и обеспечение качественным жильем граждан на территории Ленинградской области</t>
  </si>
  <si>
    <t>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</t>
  </si>
  <si>
    <t>Безопасность Ленинградской области</t>
  </si>
  <si>
    <t>Охрана окружающей среды Ленинградской области</t>
  </si>
  <si>
    <t>Цифровое развитие Ленинградской области</t>
  </si>
  <si>
    <t>Стимулирование экономической активности Ленинградской области</t>
  </si>
  <si>
    <t>Развитие транспортной системы Ленинградской области</t>
  </si>
  <si>
    <t>Развитие сельского хозяйства Ленинградской области</t>
  </si>
  <si>
    <t>Управление государственными финансами и государственным долгом Ленинградской области</t>
  </si>
  <si>
    <t>Устойчивое общественное развитие в Ленинградской области</t>
  </si>
  <si>
    <t>Содействие занятости населения Ленинградской области</t>
  </si>
  <si>
    <t>Развитие внутреннего и въездного туризма в Ленинградской области</t>
  </si>
  <si>
    <t>Комплексное развитие сельских территорий Ленинградской области</t>
  </si>
  <si>
    <t>Непрограммные расходы органов государственной власти Ленинградской области</t>
  </si>
  <si>
    <t>Условно утвержденные расходы</t>
  </si>
  <si>
    <t>Всего</t>
  </si>
  <si>
    <t>Приложение 5.2 к пояснительной записке 2023 года</t>
  </si>
  <si>
    <t>Распределение бюджетных ассигнований
областного бюджета Ленинградской области на 2023-2025 годы
по государственным программам Ленинградской области и по исполнителям</t>
  </si>
  <si>
    <t>Наименование государственной программы
Ленинградской области/
наименование главного распорядителя бюджетных средств</t>
  </si>
  <si>
    <t>Проект
на 2023 год</t>
  </si>
  <si>
    <t>Проект
на 2024 год</t>
  </si>
  <si>
    <t>Проект
на 2025 год</t>
  </si>
  <si>
    <t>ИТОГО:</t>
  </si>
  <si>
    <t>Государственная программа Ленинградской области "Развитие здравоохранения в Ленинградской области"</t>
  </si>
  <si>
    <t>Комитет цифрового развития Ленинградской области</t>
  </si>
  <si>
    <t>комитет по строительству Ленинградской области</t>
  </si>
  <si>
    <t>Комитет по здравоохранению Ленинградской области</t>
  </si>
  <si>
    <t>Государственная программа Ленинградской области "Современное образование Ленинградской области"</t>
  </si>
  <si>
    <t>Комитет общего и профессионального образования Ленинградской области</t>
  </si>
  <si>
    <t>комитет по культуре и туризму Ленинградской области</t>
  </si>
  <si>
    <t>Комитет правопорядка и безопасности Ленинградской области</t>
  </si>
  <si>
    <t>Комитет экономического развития и инвестиционной деятельности Ленинградской области</t>
  </si>
  <si>
    <t>комитет по социальной защите населения Ленинградской области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</si>
  <si>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</si>
  <si>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Комитет по дорожному хозяйству Ленинградской области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</si>
  <si>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</si>
  <si>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</si>
  <si>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комитет по физической культуре и спорту Ленинградской области</t>
  </si>
  <si>
    <t>комитет по труду и занятости населения Ленинградской области</t>
  </si>
  <si>
    <t>Комитет по природным ресурсам Ленинградской области</t>
  </si>
  <si>
    <t>Комитет по топливно-энергетическому комплексу Ленинградской области</t>
  </si>
  <si>
    <t>Комитет государственного экологического надзора Ленинградской области</t>
  </si>
  <si>
    <t>комитет по жилищно-коммунальному хозяйству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</si>
  <si>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</si>
  <si>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"Развитие культуры в Ленинградской области"</t>
  </si>
  <si>
    <t>Управление делами Правительства Ленинградской области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</si>
  <si>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</si>
  <si>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Комитет градостроительной политики Ленинградской области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</si>
  <si>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</si>
  <si>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"Безопасность Ленинградской области"</t>
  </si>
  <si>
    <t>комитет по развитию малого, среднего бизнеса и потребительского рынка Ленинградской области</t>
  </si>
  <si>
    <t>Государственная программа Ленинградской области "Охрана окружающей среды Ленинградской области"</t>
  </si>
  <si>
    <t>Комитет Ленинградской области по обращению с отходами</t>
  </si>
  <si>
    <t>комитет по охране, контролю и регулированию использования объектов животного мира Ленинградской области</t>
  </si>
  <si>
    <t>Государственная программа Ленинградской области "Цифровое развитие Ленинградской области"</t>
  </si>
  <si>
    <t>Ленинградский областной комитет по управлению государственным имуществом</t>
  </si>
  <si>
    <t>Комитет по печати Ленинградской области</t>
  </si>
  <si>
    <t>Комитет государственного заказа Ленинградской области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</si>
  <si>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</si>
  <si>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</si>
  <si>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>управление Ленинградской области по государственному техническому надзору и контролю</t>
  </si>
  <si>
    <t>Государственная программа Ленинградской области "Развитие сельского хозяйства Ленинградской области"</t>
  </si>
  <si>
    <t>Комитет по агропромышленному и рыбохозяйственному комплексу Ленинградской области</t>
  </si>
  <si>
    <t>Управление ветеринарии Ленинградской области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</si>
  <si>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</si>
  <si>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Комитет финансов Ленинградской области</t>
  </si>
  <si>
    <t>Государственная программа Ленинградской области "Устойчивое общественное развитие в Ленинградской области"</t>
  </si>
  <si>
    <t>Комитет общественных коммуникаций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</si>
  <si>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</si>
  <si>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</si>
  <si>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</si>
  <si>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Государственная программа Ленинградской области "Развитие внутреннего и въездного туризма в Ленинградской области"</t>
  </si>
  <si>
    <t>Государственная программа Ленинградской области "Комплексное развитие сельских территорий Ленинградской области"</t>
  </si>
  <si>
    <t>Приложение 5.1 к пояснительной записке 2023 года</t>
  </si>
  <si>
    <t>Приложение 5.3 к пояснительной записке 2023 года</t>
  </si>
  <si>
    <t>Расходы на реализацию государственных программ Ленинградской области по проектной и процессной части                                  в 2023-2025 годах</t>
  </si>
  <si>
    <t>тыс.руб.</t>
  </si>
  <si>
    <t>в т.ч. проектная часть</t>
  </si>
  <si>
    <t>уд.вес в общих расходах на реализацию государственных программ</t>
  </si>
  <si>
    <t>Федеральные проекты, входящие в состав национальных проектов</t>
  </si>
  <si>
    <t>Федеральные проекты, не входящие в состав национальных проектов</t>
  </si>
  <si>
    <t>Приоритетные проекты</t>
  </si>
  <si>
    <t>Отраслевые проекты</t>
  </si>
  <si>
    <t>Мероприятия, направленные на достижение целей проектов</t>
  </si>
  <si>
    <t>в т.ч. процессная часть</t>
  </si>
  <si>
    <t>Комплексы процессных мероприятий</t>
  </si>
  <si>
    <t>уд.вес проектной части</t>
  </si>
  <si>
    <t>уд.вес процессной части</t>
  </si>
  <si>
    <t>№ п/п</t>
  </si>
  <si>
    <t>ИТОГО по государственным программам</t>
  </si>
  <si>
    <t xml:space="preserve"> Проект
на 2023 год</t>
  </si>
  <si>
    <t xml:space="preserve"> Проект
на 2024 год</t>
  </si>
  <si>
    <t xml:space="preserve"> Проект
на 2025 год</t>
  </si>
  <si>
    <t>Наименование государственной программы
Ленинградской области/
наименование типа структурного элемента целевой статьи</t>
  </si>
  <si>
    <t>Расходы областного бюджета Ленинградской области 
по государственным программам Ленинградской области и непрограммным направлениям деятельности
в 2021 - 2025 годах</t>
  </si>
  <si>
    <t>в том числе по государственным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</si>
</sst>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right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wrapText="1"/>
    </xf>
    <xf numFmtId="0" fontId="5" fillId="2" borderId="1" xfId="0" applyFont="1" applyFill="1" applyBorder="1" applyAlignment="1">
      <alignment vertical="center"/>
    </xf>
    <xf numFmtId="4" fontId="3" fillId="0" borderId="0" xfId="0" applyNumberFormat="1" applyFont="1"/>
    <xf numFmtId="164" fontId="3" fillId="0" borderId="0" xfId="0" applyNumberFormat="1" applyFont="1"/>
    <xf numFmtId="49" fontId="8" fillId="0" borderId="0" xfId="3" applyNumberFormat="1" applyFont="1" applyAlignment="1">
      <alignment horizontal="left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right" vertical="center"/>
    </xf>
    <xf numFmtId="49" fontId="8" fillId="0" borderId="1" xfId="3" applyNumberFormat="1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left" wrapText="1"/>
    </xf>
    <xf numFmtId="164" fontId="9" fillId="0" borderId="10" xfId="0" applyNumberFormat="1" applyFont="1" applyBorder="1" applyAlignment="1" applyProtection="1">
      <alignment horizontal="right" wrapText="1"/>
    </xf>
    <xf numFmtId="49" fontId="10" fillId="0" borderId="11" xfId="0" applyNumberFormat="1" applyFont="1" applyBorder="1" applyAlignment="1" applyProtection="1">
      <alignment horizontal="left" vertical="center" wrapText="1"/>
    </xf>
    <xf numFmtId="164" fontId="10" fillId="0" borderId="12" xfId="0" applyNumberFormat="1" applyFont="1" applyBorder="1" applyAlignment="1" applyProtection="1">
      <alignment horizontal="right" vertical="center" wrapText="1"/>
    </xf>
    <xf numFmtId="164" fontId="10" fillId="0" borderId="13" xfId="0" applyNumberFormat="1" applyFont="1" applyBorder="1" applyAlignment="1" applyProtection="1">
      <alignment horizontal="right" vertical="center" wrapText="1"/>
    </xf>
    <xf numFmtId="164" fontId="9" fillId="0" borderId="14" xfId="0" applyNumberFormat="1" applyFont="1" applyBorder="1" applyAlignment="1" applyProtection="1">
      <alignment horizontal="right" wrapText="1"/>
    </xf>
    <xf numFmtId="0" fontId="3" fillId="0" borderId="0" xfId="0" applyFont="1" applyFill="1" applyAlignment="1">
      <alignment vertical="center"/>
    </xf>
    <xf numFmtId="0" fontId="7" fillId="0" borderId="0" xfId="3" applyFill="1"/>
    <xf numFmtId="0" fontId="7" fillId="0" borderId="0" xfId="3" applyFill="1" applyAlignment="1">
      <alignment horizontal="center"/>
    </xf>
    <xf numFmtId="49" fontId="2" fillId="0" borderId="1" xfId="3" applyNumberFormat="1" applyFont="1" applyFill="1" applyBorder="1" applyAlignment="1" applyProtection="1">
      <alignment horizontal="right" wrapText="1"/>
    </xf>
    <xf numFmtId="49" fontId="5" fillId="0" borderId="1" xfId="3" applyNumberFormat="1" applyFont="1" applyFill="1" applyBorder="1" applyAlignment="1" applyProtection="1">
      <alignment horizontal="left" wrapText="1"/>
    </xf>
    <xf numFmtId="49" fontId="2" fillId="0" borderId="1" xfId="3" applyNumberFormat="1" applyFont="1" applyFill="1" applyBorder="1" applyAlignment="1" applyProtection="1">
      <alignment horizontal="left" wrapText="1"/>
    </xf>
    <xf numFmtId="0" fontId="11" fillId="0" borderId="1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43" fontId="2" fillId="0" borderId="7" xfId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7" fillId="0" borderId="0" xfId="3" applyNumberFormat="1" applyFill="1" applyAlignment="1">
      <alignment horizontal="center"/>
    </xf>
    <xf numFmtId="49" fontId="5" fillId="0" borderId="6" xfId="3" applyNumberFormat="1" applyFont="1" applyFill="1" applyBorder="1" applyAlignment="1" applyProtection="1">
      <alignment horizontal="left" wrapText="1"/>
    </xf>
    <xf numFmtId="49" fontId="6" fillId="0" borderId="1" xfId="3" applyNumberFormat="1" applyFont="1" applyFill="1" applyBorder="1" applyAlignment="1" applyProtection="1">
      <alignment horizontal="right" wrapText="1"/>
    </xf>
    <xf numFmtId="0" fontId="13" fillId="0" borderId="0" xfId="0" applyFont="1"/>
    <xf numFmtId="0" fontId="12" fillId="0" borderId="0" xfId="0" applyFont="1"/>
    <xf numFmtId="49" fontId="5" fillId="4" borderId="1" xfId="3" applyNumberFormat="1" applyFont="1" applyFill="1" applyBorder="1" applyAlignment="1" applyProtection="1">
      <alignment vertical="center" wrapText="1"/>
    </xf>
    <xf numFmtId="164" fontId="5" fillId="4" borderId="1" xfId="3" applyNumberFormat="1" applyFont="1" applyFill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wrapText="1"/>
    </xf>
    <xf numFmtId="49" fontId="6" fillId="0" borderId="1" xfId="0" applyNumberFormat="1" applyFont="1" applyFill="1" applyBorder="1" applyAlignment="1" applyProtection="1">
      <alignment horizontal="left" wrapText="1"/>
    </xf>
    <xf numFmtId="49" fontId="6" fillId="0" borderId="15" xfId="0" applyNumberFormat="1" applyFont="1" applyFill="1" applyBorder="1" applyAlignment="1" applyProtection="1">
      <alignment horizontal="left" wrapText="1"/>
    </xf>
    <xf numFmtId="164" fontId="5" fillId="0" borderId="1" xfId="3" applyNumberFormat="1" applyFont="1" applyFill="1" applyBorder="1" applyAlignment="1" applyProtection="1">
      <alignment horizontal="center" vertical="center" wrapText="1"/>
    </xf>
    <xf numFmtId="164" fontId="14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 applyProtection="1">
      <alignment vertical="top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/>
    <xf numFmtId="49" fontId="5" fillId="4" borderId="7" xfId="0" applyNumberFormat="1" applyFont="1" applyFill="1" applyBorder="1" applyAlignment="1" applyProtection="1">
      <alignment horizontal="left" wrapText="1"/>
    </xf>
    <xf numFmtId="164" fontId="5" fillId="4" borderId="7" xfId="0" applyNumberFormat="1" applyFont="1" applyFill="1" applyBorder="1" applyAlignment="1" applyProtection="1">
      <alignment horizontal="center" vertical="center" wrapText="1"/>
    </xf>
    <xf numFmtId="49" fontId="14" fillId="0" borderId="7" xfId="0" applyNumberFormat="1" applyFont="1" applyBorder="1" applyAlignment="1" applyProtection="1">
      <alignment horizontal="left" wrapText="1"/>
    </xf>
    <xf numFmtId="0" fontId="15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3" fillId="0" borderId="0" xfId="3" applyFont="1" applyAlignment="1">
      <alignment horizontal="right" vertical="center" wrapText="1"/>
    </xf>
    <xf numFmtId="0" fontId="8" fillId="0" borderId="0" xfId="3" applyFont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2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165" fontId="6" fillId="0" borderId="15" xfId="2" applyNumberFormat="1" applyFont="1" applyFill="1" applyBorder="1" applyAlignment="1" applyProtection="1">
      <alignment horizontal="center" vertical="center" wrapText="1"/>
    </xf>
    <xf numFmtId="164" fontId="5" fillId="0" borderId="6" xfId="3" applyNumberFormat="1" applyFont="1" applyFill="1" applyBorder="1" applyAlignment="1" applyProtection="1">
      <alignment horizontal="center" vertical="center" wrapText="1"/>
    </xf>
    <xf numFmtId="164" fontId="6" fillId="0" borderId="1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3" fillId="0" borderId="0" xfId="3" applyFont="1" applyFill="1"/>
    <xf numFmtId="0" fontId="3" fillId="0" borderId="0" xfId="3" applyFont="1" applyFill="1" applyAlignment="1">
      <alignment horizontal="right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64"/>
  <sheetViews>
    <sheetView view="pageBreakPreview" zoomScale="120" zoomScaleNormal="100" zoomScaleSheetLayoutView="120" workbookViewId="0">
      <selection activeCell="F9" sqref="F9"/>
    </sheetView>
  </sheetViews>
  <sheetFormatPr defaultRowHeight="15.75" x14ac:dyDescent="0.25"/>
  <cols>
    <col min="1" max="1" width="49.28515625" style="1" customWidth="1"/>
    <col min="2" max="2" width="16.42578125" style="2" customWidth="1"/>
    <col min="3" max="3" width="16.42578125" style="51" customWidth="1"/>
    <col min="4" max="6" width="16.42578125" style="2" customWidth="1"/>
  </cols>
  <sheetData>
    <row r="1" spans="1:6" x14ac:dyDescent="0.25">
      <c r="F1" s="3" t="s">
        <v>87</v>
      </c>
    </row>
    <row r="3" spans="1:6" ht="63" customHeight="1" x14ac:dyDescent="0.25">
      <c r="A3" s="59" t="s">
        <v>108</v>
      </c>
      <c r="B3" s="59"/>
      <c r="C3" s="59"/>
      <c r="D3" s="59"/>
      <c r="E3" s="59"/>
      <c r="F3" s="59"/>
    </row>
    <row r="4" spans="1:6" x14ac:dyDescent="0.25">
      <c r="A4" s="4"/>
      <c r="B4" s="5"/>
      <c r="C4" s="52"/>
      <c r="D4" s="5"/>
      <c r="E4" s="5"/>
      <c r="F4" s="5"/>
    </row>
    <row r="5" spans="1:6" x14ac:dyDescent="0.25">
      <c r="F5" s="6" t="s">
        <v>0</v>
      </c>
    </row>
    <row r="6" spans="1:6" s="41" customFormat="1" x14ac:dyDescent="0.25">
      <c r="A6" s="60" t="s">
        <v>1</v>
      </c>
      <c r="B6" s="61" t="s">
        <v>2</v>
      </c>
      <c r="C6" s="63" t="s">
        <v>3</v>
      </c>
      <c r="D6" s="65" t="s">
        <v>4</v>
      </c>
      <c r="E6" s="66"/>
      <c r="F6" s="67"/>
    </row>
    <row r="7" spans="1:6" s="41" customFormat="1" ht="48.75" customHeight="1" x14ac:dyDescent="0.25">
      <c r="A7" s="60"/>
      <c r="B7" s="62"/>
      <c r="C7" s="64"/>
      <c r="D7" s="44" t="s">
        <v>5</v>
      </c>
      <c r="E7" s="44" t="s">
        <v>6</v>
      </c>
      <c r="F7" s="44" t="s">
        <v>7</v>
      </c>
    </row>
    <row r="8" spans="1:6" x14ac:dyDescent="0.25">
      <c r="A8" s="55" t="s">
        <v>8</v>
      </c>
      <c r="B8" s="56">
        <f t="shared" ref="B8" si="0">SUM(B10:B28)</f>
        <v>174404543.89999998</v>
      </c>
      <c r="C8" s="56">
        <f>SUM(C10:C28)</f>
        <v>201256317.99999994</v>
      </c>
      <c r="D8" s="56">
        <f>SUM(D10:D28)</f>
        <v>183021803.5</v>
      </c>
      <c r="E8" s="56">
        <f>SUM(E10:E28)</f>
        <v>175219879.29999995</v>
      </c>
      <c r="F8" s="56">
        <f>SUM(F10:F28)</f>
        <v>150749727.90000001</v>
      </c>
    </row>
    <row r="9" spans="1:6" s="58" customFormat="1" ht="15.75" customHeight="1" x14ac:dyDescent="0.25">
      <c r="A9" s="57" t="s">
        <v>109</v>
      </c>
      <c r="B9" s="50">
        <f t="shared" ref="B9" si="1">SUM(B10:B27)</f>
        <v>165699311.49999997</v>
      </c>
      <c r="C9" s="50">
        <f>SUM(C10:C27)</f>
        <v>188820110.19999993</v>
      </c>
      <c r="D9" s="50">
        <f>SUM(D10:D27)</f>
        <v>169380531.09999999</v>
      </c>
      <c r="E9" s="50">
        <f t="shared" ref="E9:F9" si="2">SUM(E10:E27)</f>
        <v>164852270.19999996</v>
      </c>
      <c r="F9" s="50">
        <f t="shared" si="2"/>
        <v>141465383.09999999</v>
      </c>
    </row>
    <row r="10" spans="1:6" ht="31.5" x14ac:dyDescent="0.25">
      <c r="A10" s="9" t="s">
        <v>9</v>
      </c>
      <c r="B10" s="33">
        <v>29725544.399999999</v>
      </c>
      <c r="C10" s="53">
        <v>29537302.600000001</v>
      </c>
      <c r="D10" s="35">
        <v>26783787.300000001</v>
      </c>
      <c r="E10" s="35">
        <v>27192097.800000001</v>
      </c>
      <c r="F10" s="35">
        <v>25833249.100000001</v>
      </c>
    </row>
    <row r="11" spans="1:6" ht="15.75" customHeight="1" x14ac:dyDescent="0.25">
      <c r="A11" s="9" t="s">
        <v>10</v>
      </c>
      <c r="B11" s="33">
        <v>40846965.100000001</v>
      </c>
      <c r="C11" s="53">
        <v>42935142.5</v>
      </c>
      <c r="D11" s="35">
        <v>42027599.100000001</v>
      </c>
      <c r="E11" s="35">
        <v>43263559.299999997</v>
      </c>
      <c r="F11" s="35">
        <v>41419805.600000001</v>
      </c>
    </row>
    <row r="12" spans="1:6" ht="31.5" x14ac:dyDescent="0.25">
      <c r="A12" s="9" t="s">
        <v>11</v>
      </c>
      <c r="B12" s="33">
        <v>26010654.199999999</v>
      </c>
      <c r="C12" s="53">
        <v>28294619.800000001</v>
      </c>
      <c r="D12" s="35">
        <v>29619466.5</v>
      </c>
      <c r="E12" s="35">
        <v>30482602.199999999</v>
      </c>
      <c r="F12" s="35">
        <v>22272642.5</v>
      </c>
    </row>
    <row r="13" spans="1:6" ht="31.5" x14ac:dyDescent="0.25">
      <c r="A13" s="9" t="s">
        <v>12</v>
      </c>
      <c r="B13" s="33">
        <v>1831843.3</v>
      </c>
      <c r="C13" s="53">
        <v>3870042.2</v>
      </c>
      <c r="D13" s="35">
        <v>2271823.4</v>
      </c>
      <c r="E13" s="35">
        <v>1556752.1</v>
      </c>
      <c r="F13" s="35">
        <v>1350617.6</v>
      </c>
    </row>
    <row r="14" spans="1:6" x14ac:dyDescent="0.25">
      <c r="A14" s="9" t="s">
        <v>13</v>
      </c>
      <c r="B14" s="33">
        <v>3548699.6</v>
      </c>
      <c r="C14" s="53">
        <v>3923963.5</v>
      </c>
      <c r="D14" s="35">
        <v>3499498.5</v>
      </c>
      <c r="E14" s="35">
        <v>2871658.6</v>
      </c>
      <c r="F14" s="35">
        <v>2664031.7999999998</v>
      </c>
    </row>
    <row r="15" spans="1:6" ht="47.25" x14ac:dyDescent="0.25">
      <c r="A15" s="9" t="s">
        <v>14</v>
      </c>
      <c r="B15" s="33">
        <v>10561776.6</v>
      </c>
      <c r="C15" s="53">
        <v>14517837.800000001</v>
      </c>
      <c r="D15" s="35">
        <v>7233277.0999999996</v>
      </c>
      <c r="E15" s="35">
        <v>5967500.5999999996</v>
      </c>
      <c r="F15" s="35">
        <v>1530259.8</v>
      </c>
    </row>
    <row r="16" spans="1:6" ht="63" x14ac:dyDescent="0.25">
      <c r="A16" s="9" t="s">
        <v>15</v>
      </c>
      <c r="B16" s="33">
        <v>9911489.8000000007</v>
      </c>
      <c r="C16" s="53">
        <v>12846934.6</v>
      </c>
      <c r="D16" s="35">
        <v>8660945.3000000007</v>
      </c>
      <c r="E16" s="35">
        <v>8283833.0999999996</v>
      </c>
      <c r="F16" s="35">
        <v>9400069.5</v>
      </c>
    </row>
    <row r="17" spans="1:6" x14ac:dyDescent="0.25">
      <c r="A17" s="9" t="s">
        <v>16</v>
      </c>
      <c r="B17" s="33">
        <v>2539254</v>
      </c>
      <c r="C17" s="53">
        <v>2821347.1</v>
      </c>
      <c r="D17" s="35">
        <v>3035331.4</v>
      </c>
      <c r="E17" s="35">
        <v>2746195</v>
      </c>
      <c r="F17" s="35">
        <v>2749062.5</v>
      </c>
    </row>
    <row r="18" spans="1:6" ht="31.5" x14ac:dyDescent="0.25">
      <c r="A18" s="9" t="s">
        <v>17</v>
      </c>
      <c r="B18" s="33">
        <v>2543140.2999999998</v>
      </c>
      <c r="C18" s="53">
        <v>2600777.4</v>
      </c>
      <c r="D18" s="35">
        <v>2590415.7000000002</v>
      </c>
      <c r="E18" s="35">
        <v>2597042.2999999998</v>
      </c>
      <c r="F18" s="35">
        <v>2079144.3</v>
      </c>
    </row>
    <row r="19" spans="1:6" x14ac:dyDescent="0.25">
      <c r="A19" s="9" t="s">
        <v>18</v>
      </c>
      <c r="B19" s="33">
        <v>2931530.8</v>
      </c>
      <c r="C19" s="53">
        <v>3181450.6</v>
      </c>
      <c r="D19" s="35">
        <v>3360222.6</v>
      </c>
      <c r="E19" s="35">
        <v>3451561.9</v>
      </c>
      <c r="F19" s="35">
        <v>3087318.5</v>
      </c>
    </row>
    <row r="20" spans="1:6" ht="31.5" x14ac:dyDescent="0.25">
      <c r="A20" s="9" t="s">
        <v>19</v>
      </c>
      <c r="B20" s="33">
        <v>2344613.6</v>
      </c>
      <c r="C20" s="53">
        <v>2692567.2</v>
      </c>
      <c r="D20" s="35">
        <v>2530331.1</v>
      </c>
      <c r="E20" s="35">
        <v>1847999.5</v>
      </c>
      <c r="F20" s="35">
        <v>1083380.3999999999</v>
      </c>
    </row>
    <row r="21" spans="1:6" ht="31.5" x14ac:dyDescent="0.25">
      <c r="A21" s="9" t="s">
        <v>20</v>
      </c>
      <c r="B21" s="33">
        <v>16841841</v>
      </c>
      <c r="C21" s="53">
        <v>24941625.600000001</v>
      </c>
      <c r="D21" s="35">
        <v>20626058.899999999</v>
      </c>
      <c r="E21" s="35">
        <v>17586899.100000001</v>
      </c>
      <c r="F21" s="35">
        <v>13229629</v>
      </c>
    </row>
    <row r="22" spans="1:6" ht="31.5" x14ac:dyDescent="0.25">
      <c r="A22" s="9" t="s">
        <v>21</v>
      </c>
      <c r="B22" s="33">
        <v>5337932.9000000004</v>
      </c>
      <c r="C22" s="53">
        <v>5239837.7</v>
      </c>
      <c r="D22" s="35">
        <v>5115190.9000000004</v>
      </c>
      <c r="E22" s="35">
        <v>4426855.9000000004</v>
      </c>
      <c r="F22" s="35">
        <v>3843107.5</v>
      </c>
    </row>
    <row r="23" spans="1:6" ht="31.5" customHeight="1" x14ac:dyDescent="0.25">
      <c r="A23" s="9" t="s">
        <v>22</v>
      </c>
      <c r="B23" s="33">
        <v>5305843.0999999996</v>
      </c>
      <c r="C23" s="53">
        <v>6179244</v>
      </c>
      <c r="D23" s="35">
        <v>7595743.0999999996</v>
      </c>
      <c r="E23" s="35">
        <v>8711698.5</v>
      </c>
      <c r="F23" s="35">
        <v>8847999.8000000007</v>
      </c>
    </row>
    <row r="24" spans="1:6" ht="31.5" x14ac:dyDescent="0.25">
      <c r="A24" s="9" t="s">
        <v>23</v>
      </c>
      <c r="B24" s="33">
        <v>1921453.2</v>
      </c>
      <c r="C24" s="53">
        <v>2245363.1</v>
      </c>
      <c r="D24" s="35">
        <v>2002504.6</v>
      </c>
      <c r="E24" s="35">
        <v>929465.5</v>
      </c>
      <c r="F24" s="35">
        <v>931538.6</v>
      </c>
    </row>
    <row r="25" spans="1:6" ht="31.5" x14ac:dyDescent="0.25">
      <c r="A25" s="9" t="s">
        <v>24</v>
      </c>
      <c r="B25" s="33">
        <v>1117570.1000000001</v>
      </c>
      <c r="C25" s="53">
        <v>891740.7</v>
      </c>
      <c r="D25" s="36">
        <v>794659.7</v>
      </c>
      <c r="E25" s="36">
        <v>789736.2</v>
      </c>
      <c r="F25" s="36">
        <v>487673.7</v>
      </c>
    </row>
    <row r="26" spans="1:6" ht="31.5" x14ac:dyDescent="0.25">
      <c r="A26" s="9" t="s">
        <v>25</v>
      </c>
      <c r="B26" s="33">
        <v>218772.3</v>
      </c>
      <c r="C26" s="53">
        <v>203146.7</v>
      </c>
      <c r="D26" s="35">
        <v>164012.6</v>
      </c>
      <c r="E26" s="35">
        <v>139012.6</v>
      </c>
      <c r="F26" s="35">
        <v>139012.6</v>
      </c>
    </row>
    <row r="27" spans="1:6" ht="31.5" x14ac:dyDescent="0.25">
      <c r="A27" s="9" t="s">
        <v>26</v>
      </c>
      <c r="B27" s="33">
        <v>2160387.2000000002</v>
      </c>
      <c r="C27" s="53">
        <v>1897167.1</v>
      </c>
      <c r="D27" s="35">
        <v>1469663.3</v>
      </c>
      <c r="E27" s="35">
        <v>2007800</v>
      </c>
      <c r="F27" s="35">
        <v>516840.3</v>
      </c>
    </row>
    <row r="28" spans="1:6" ht="32.25" customHeight="1" x14ac:dyDescent="0.25">
      <c r="A28" s="9" t="s">
        <v>27</v>
      </c>
      <c r="B28" s="33">
        <v>8705232.4000000004</v>
      </c>
      <c r="C28" s="53">
        <v>12436207.800000001</v>
      </c>
      <c r="D28" s="8">
        <f>5783864.4+7857408</f>
        <v>13641272.4</v>
      </c>
      <c r="E28" s="8">
        <f>6040781+4326828.1</f>
        <v>10367609.1</v>
      </c>
      <c r="F28" s="8">
        <f>6040610.1+3243734.7</f>
        <v>9284344.8000000007</v>
      </c>
    </row>
    <row r="29" spans="1:6" x14ac:dyDescent="0.25">
      <c r="A29" s="9" t="s">
        <v>28</v>
      </c>
      <c r="B29" s="8"/>
      <c r="C29" s="53"/>
      <c r="D29" s="34"/>
      <c r="E29" s="8">
        <v>4832187.8</v>
      </c>
      <c r="F29" s="8">
        <v>10402946.9</v>
      </c>
    </row>
    <row r="30" spans="1:6" x14ac:dyDescent="0.25">
      <c r="A30" s="10" t="s">
        <v>29</v>
      </c>
      <c r="B30" s="7">
        <f>B8+B29</f>
        <v>174404543.89999998</v>
      </c>
      <c r="C30" s="7">
        <f>C8+C29</f>
        <v>201256317.99999994</v>
      </c>
      <c r="D30" s="7">
        <f>D8+D29</f>
        <v>183021803.5</v>
      </c>
      <c r="E30" s="7">
        <f>E8+E29</f>
        <v>180052067.09999996</v>
      </c>
      <c r="F30" s="7">
        <f>F8+F29</f>
        <v>161152674.80000001</v>
      </c>
    </row>
    <row r="31" spans="1:6" x14ac:dyDescent="0.25">
      <c r="B31" s="11"/>
      <c r="C31" s="54"/>
      <c r="D31" s="11"/>
      <c r="E31" s="11"/>
      <c r="F31" s="11"/>
    </row>
    <row r="33" spans="1:6" x14ac:dyDescent="0.25">
      <c r="D33" s="12"/>
      <c r="E33" s="12"/>
      <c r="F33" s="12"/>
    </row>
    <row r="35" spans="1:6" ht="15" x14ac:dyDescent="0.25">
      <c r="A35" s="2"/>
      <c r="C35" s="2"/>
    </row>
    <row r="36" spans="1:6" ht="15" x14ac:dyDescent="0.25">
      <c r="A36" s="2"/>
      <c r="C36" s="2"/>
    </row>
    <row r="37" spans="1:6" ht="15" x14ac:dyDescent="0.25">
      <c r="A37" s="2"/>
      <c r="C37" s="2"/>
    </row>
    <row r="38" spans="1:6" ht="15" x14ac:dyDescent="0.25">
      <c r="A38" s="2"/>
      <c r="C38" s="2"/>
    </row>
    <row r="39" spans="1:6" ht="15" x14ac:dyDescent="0.25">
      <c r="A39" s="2"/>
      <c r="C39" s="2"/>
    </row>
    <row r="40" spans="1:6" ht="15" x14ac:dyDescent="0.25">
      <c r="A40" s="2"/>
      <c r="C40" s="2"/>
    </row>
    <row r="41" spans="1:6" ht="15" x14ac:dyDescent="0.25">
      <c r="A41"/>
      <c r="B41"/>
      <c r="C41" s="2"/>
    </row>
    <row r="42" spans="1:6" ht="15" x14ac:dyDescent="0.25">
      <c r="A42"/>
      <c r="B42"/>
      <c r="C42" s="2"/>
    </row>
    <row r="43" spans="1:6" ht="15" x14ac:dyDescent="0.25">
      <c r="A43"/>
      <c r="B43"/>
      <c r="C43" s="2"/>
    </row>
    <row r="44" spans="1:6" ht="15" x14ac:dyDescent="0.25">
      <c r="A44"/>
      <c r="B44"/>
      <c r="C44" s="2"/>
    </row>
    <row r="45" spans="1:6" ht="15" x14ac:dyDescent="0.25">
      <c r="A45"/>
      <c r="B45"/>
      <c r="C45" s="2"/>
    </row>
    <row r="46" spans="1:6" ht="15" x14ac:dyDescent="0.25">
      <c r="A46"/>
      <c r="B46"/>
      <c r="C46" s="2"/>
    </row>
    <row r="47" spans="1:6" ht="15" x14ac:dyDescent="0.25">
      <c r="A47"/>
      <c r="B47"/>
      <c r="C47" s="2"/>
    </row>
    <row r="48" spans="1:6" ht="15" x14ac:dyDescent="0.25">
      <c r="A48"/>
      <c r="B48"/>
      <c r="C48" s="2"/>
    </row>
    <row r="49" spans="1:3" ht="15" x14ac:dyDescent="0.25">
      <c r="A49"/>
      <c r="B49"/>
      <c r="C49" s="2"/>
    </row>
    <row r="50" spans="1:3" ht="15" x14ac:dyDescent="0.25">
      <c r="A50"/>
      <c r="B50"/>
      <c r="C50" s="2"/>
    </row>
    <row r="51" spans="1:3" ht="15" x14ac:dyDescent="0.25">
      <c r="A51"/>
      <c r="B51"/>
      <c r="C51" s="2"/>
    </row>
    <row r="52" spans="1:3" ht="15" x14ac:dyDescent="0.25">
      <c r="A52"/>
      <c r="B52"/>
      <c r="C52" s="2"/>
    </row>
    <row r="53" spans="1:3" ht="15" x14ac:dyDescent="0.25">
      <c r="A53"/>
      <c r="B53"/>
      <c r="C53" s="2"/>
    </row>
    <row r="54" spans="1:3" ht="15" x14ac:dyDescent="0.25">
      <c r="A54"/>
      <c r="B54"/>
      <c r="C54" s="2"/>
    </row>
    <row r="55" spans="1:3" ht="15" x14ac:dyDescent="0.25">
      <c r="A55"/>
      <c r="B55"/>
      <c r="C55" s="2"/>
    </row>
    <row r="56" spans="1:3" ht="15" x14ac:dyDescent="0.25">
      <c r="A56"/>
      <c r="B56"/>
      <c r="C56" s="2"/>
    </row>
    <row r="57" spans="1:3" ht="15" x14ac:dyDescent="0.25">
      <c r="A57"/>
      <c r="B57"/>
      <c r="C57" s="2"/>
    </row>
    <row r="58" spans="1:3" ht="15" x14ac:dyDescent="0.25">
      <c r="A58"/>
      <c r="B58"/>
      <c r="C58" s="2"/>
    </row>
    <row r="59" spans="1:3" ht="15" x14ac:dyDescent="0.25">
      <c r="A59"/>
      <c r="B59"/>
      <c r="C59" s="2"/>
    </row>
    <row r="60" spans="1:3" ht="15" x14ac:dyDescent="0.25">
      <c r="A60"/>
      <c r="B60"/>
      <c r="C60" s="2"/>
    </row>
    <row r="61" spans="1:3" ht="15" x14ac:dyDescent="0.25">
      <c r="A61" s="2"/>
      <c r="C61" s="2"/>
    </row>
    <row r="62" spans="1:3" ht="15" x14ac:dyDescent="0.25">
      <c r="A62" s="2"/>
      <c r="C62" s="2"/>
    </row>
    <row r="63" spans="1:3" ht="15" x14ac:dyDescent="0.25">
      <c r="A63" s="2"/>
      <c r="C63" s="2"/>
    </row>
    <row r="64" spans="1:3" ht="15" x14ac:dyDescent="0.25">
      <c r="A64" s="2"/>
      <c r="C64" s="2"/>
    </row>
    <row r="65" spans="1:3" ht="15" x14ac:dyDescent="0.25">
      <c r="A65" s="2"/>
      <c r="C65" s="2"/>
    </row>
    <row r="66" spans="1:3" ht="15" x14ac:dyDescent="0.25">
      <c r="A66" s="2"/>
      <c r="C66" s="2"/>
    </row>
    <row r="67" spans="1:3" ht="15" x14ac:dyDescent="0.25">
      <c r="A67" s="2"/>
      <c r="C67" s="2"/>
    </row>
    <row r="68" spans="1:3" ht="15" x14ac:dyDescent="0.25">
      <c r="A68" s="2"/>
      <c r="C68" s="2"/>
    </row>
    <row r="69" spans="1:3" ht="15" x14ac:dyDescent="0.25">
      <c r="A69" s="2"/>
      <c r="C69" s="2"/>
    </row>
    <row r="70" spans="1:3" ht="15" x14ac:dyDescent="0.25">
      <c r="A70" s="2"/>
      <c r="C70" s="2"/>
    </row>
    <row r="71" spans="1:3" ht="15" x14ac:dyDescent="0.25">
      <c r="A71" s="2"/>
      <c r="C71" s="2"/>
    </row>
    <row r="72" spans="1:3" ht="15" x14ac:dyDescent="0.25">
      <c r="A72" s="2"/>
      <c r="C72" s="2"/>
    </row>
    <row r="73" spans="1:3" ht="15" x14ac:dyDescent="0.25">
      <c r="A73" s="2"/>
      <c r="C73" s="2"/>
    </row>
    <row r="74" spans="1:3" ht="15" x14ac:dyDescent="0.25">
      <c r="A74" s="2"/>
      <c r="C74" s="2"/>
    </row>
    <row r="75" spans="1:3" ht="15" x14ac:dyDescent="0.25">
      <c r="A75" s="2"/>
      <c r="C75" s="2"/>
    </row>
    <row r="76" spans="1:3" ht="15" x14ac:dyDescent="0.25">
      <c r="A76" s="2"/>
      <c r="C76" s="2"/>
    </row>
    <row r="77" spans="1:3" ht="15" x14ac:dyDescent="0.25">
      <c r="A77" s="2"/>
      <c r="C77" s="2"/>
    </row>
    <row r="78" spans="1:3" ht="15" x14ac:dyDescent="0.25">
      <c r="A78" s="2"/>
      <c r="C78" s="2"/>
    </row>
    <row r="79" spans="1:3" ht="15" x14ac:dyDescent="0.25">
      <c r="A79" s="2"/>
      <c r="C79" s="2"/>
    </row>
    <row r="80" spans="1:3" ht="15" x14ac:dyDescent="0.25">
      <c r="A80" s="2"/>
      <c r="C80" s="2"/>
    </row>
    <row r="81" spans="1:3" ht="15" x14ac:dyDescent="0.25">
      <c r="A81" s="2"/>
      <c r="C81" s="2"/>
    </row>
    <row r="82" spans="1:3" ht="15" x14ac:dyDescent="0.25">
      <c r="A82" s="2"/>
      <c r="C82" s="2"/>
    </row>
    <row r="83" spans="1:3" ht="15" x14ac:dyDescent="0.25">
      <c r="A83" s="2"/>
      <c r="C83" s="2"/>
    </row>
    <row r="84" spans="1:3" ht="15" x14ac:dyDescent="0.25">
      <c r="A84" s="2"/>
      <c r="C84" s="2"/>
    </row>
    <row r="85" spans="1:3" ht="15" x14ac:dyDescent="0.25">
      <c r="A85" s="2"/>
      <c r="C85" s="2"/>
    </row>
    <row r="86" spans="1:3" ht="15" x14ac:dyDescent="0.25">
      <c r="A86" s="2"/>
      <c r="C86" s="2"/>
    </row>
    <row r="87" spans="1:3" ht="15" x14ac:dyDescent="0.25">
      <c r="A87" s="2"/>
      <c r="C87" s="2"/>
    </row>
    <row r="88" spans="1:3" ht="15" x14ac:dyDescent="0.25">
      <c r="A88" s="2"/>
      <c r="C88" s="2"/>
    </row>
    <row r="89" spans="1:3" ht="15" x14ac:dyDescent="0.25">
      <c r="A89" s="2"/>
      <c r="C89" s="2"/>
    </row>
    <row r="90" spans="1:3" ht="15" x14ac:dyDescent="0.25">
      <c r="A90" s="2"/>
      <c r="C90" s="2"/>
    </row>
    <row r="91" spans="1:3" ht="15" x14ac:dyDescent="0.25">
      <c r="A91" s="2"/>
      <c r="C91" s="2"/>
    </row>
    <row r="92" spans="1:3" ht="15" x14ac:dyDescent="0.25">
      <c r="A92" s="2"/>
      <c r="C92" s="2"/>
    </row>
    <row r="93" spans="1:3" ht="15" x14ac:dyDescent="0.25">
      <c r="A93" s="2"/>
      <c r="C93" s="2"/>
    </row>
    <row r="94" spans="1:3" ht="15" x14ac:dyDescent="0.25">
      <c r="A94" s="2"/>
      <c r="C94" s="2"/>
    </row>
    <row r="95" spans="1:3" ht="15" x14ac:dyDescent="0.25">
      <c r="A95" s="2"/>
      <c r="C95" s="2"/>
    </row>
    <row r="96" spans="1:3" ht="15" x14ac:dyDescent="0.25">
      <c r="A96" s="2"/>
      <c r="C96" s="2"/>
    </row>
    <row r="97" spans="1:3" ht="15" x14ac:dyDescent="0.25">
      <c r="A97" s="2"/>
      <c r="C97" s="2"/>
    </row>
    <row r="98" spans="1:3" ht="15" x14ac:dyDescent="0.25">
      <c r="A98" s="2"/>
      <c r="C98" s="2"/>
    </row>
    <row r="99" spans="1:3" ht="15" x14ac:dyDescent="0.25">
      <c r="A99" s="2"/>
      <c r="C99" s="2"/>
    </row>
    <row r="100" spans="1:3" ht="15" x14ac:dyDescent="0.25">
      <c r="A100" s="2"/>
      <c r="C100" s="2"/>
    </row>
    <row r="101" spans="1:3" ht="15" x14ac:dyDescent="0.25">
      <c r="A101" s="2"/>
      <c r="C101" s="2"/>
    </row>
    <row r="102" spans="1:3" ht="15" x14ac:dyDescent="0.25">
      <c r="A102" s="2"/>
      <c r="C102" s="2"/>
    </row>
    <row r="103" spans="1:3" ht="15" x14ac:dyDescent="0.25">
      <c r="A103" s="2"/>
      <c r="C103" s="2"/>
    </row>
    <row r="104" spans="1:3" ht="15" x14ac:dyDescent="0.25">
      <c r="A104" s="2"/>
      <c r="C104" s="2"/>
    </row>
    <row r="105" spans="1:3" ht="15" x14ac:dyDescent="0.25">
      <c r="A105" s="2"/>
      <c r="C105" s="2"/>
    </row>
    <row r="106" spans="1:3" ht="15" x14ac:dyDescent="0.25">
      <c r="A106" s="2"/>
      <c r="C106" s="2"/>
    </row>
    <row r="107" spans="1:3" ht="15" x14ac:dyDescent="0.25">
      <c r="A107" s="2"/>
      <c r="C107" s="2"/>
    </row>
    <row r="108" spans="1:3" ht="15" x14ac:dyDescent="0.25">
      <c r="A108" s="2"/>
      <c r="C108" s="2"/>
    </row>
    <row r="109" spans="1:3" ht="15" x14ac:dyDescent="0.25">
      <c r="A109" s="2"/>
      <c r="C109" s="2"/>
    </row>
    <row r="110" spans="1:3" ht="15" x14ac:dyDescent="0.25">
      <c r="A110" s="2"/>
      <c r="C110" s="2"/>
    </row>
    <row r="111" spans="1:3" ht="15" x14ac:dyDescent="0.25">
      <c r="A111" s="2"/>
      <c r="C111" s="2"/>
    </row>
    <row r="112" spans="1:3" ht="15" x14ac:dyDescent="0.25">
      <c r="A112" s="2"/>
      <c r="C112" s="2"/>
    </row>
    <row r="113" spans="1:3" ht="15" x14ac:dyDescent="0.25">
      <c r="A113" s="2"/>
      <c r="C113" s="2"/>
    </row>
    <row r="114" spans="1:3" ht="15" x14ac:dyDescent="0.25">
      <c r="A114" s="2"/>
      <c r="C114" s="2"/>
    </row>
    <row r="115" spans="1:3" ht="15" x14ac:dyDescent="0.25">
      <c r="A115" s="2"/>
      <c r="C115" s="2"/>
    </row>
    <row r="116" spans="1:3" ht="15" x14ac:dyDescent="0.25">
      <c r="A116" s="2"/>
      <c r="C116" s="2"/>
    </row>
    <row r="117" spans="1:3" ht="15" x14ac:dyDescent="0.25">
      <c r="A117" s="2"/>
      <c r="C117" s="2"/>
    </row>
    <row r="118" spans="1:3" ht="15" x14ac:dyDescent="0.25">
      <c r="A118" s="2"/>
      <c r="C118" s="2"/>
    </row>
    <row r="119" spans="1:3" ht="15" x14ac:dyDescent="0.25">
      <c r="A119" s="2"/>
      <c r="C119" s="2"/>
    </row>
    <row r="120" spans="1:3" ht="15" x14ac:dyDescent="0.25">
      <c r="A120" s="2"/>
      <c r="C120" s="2"/>
    </row>
    <row r="121" spans="1:3" ht="15" x14ac:dyDescent="0.25">
      <c r="A121" s="2"/>
      <c r="C121" s="2"/>
    </row>
    <row r="122" spans="1:3" ht="15" x14ac:dyDescent="0.25">
      <c r="A122" s="2"/>
      <c r="C122" s="2"/>
    </row>
    <row r="123" spans="1:3" ht="15" x14ac:dyDescent="0.25">
      <c r="A123" s="2"/>
      <c r="C123" s="2"/>
    </row>
    <row r="124" spans="1:3" ht="15" x14ac:dyDescent="0.25">
      <c r="A124" s="2"/>
      <c r="C124" s="2"/>
    </row>
    <row r="125" spans="1:3" ht="15" x14ac:dyDescent="0.25">
      <c r="A125" s="2"/>
      <c r="C125" s="2"/>
    </row>
    <row r="126" spans="1:3" ht="15" x14ac:dyDescent="0.25">
      <c r="A126" s="2"/>
      <c r="C126" s="2"/>
    </row>
    <row r="127" spans="1:3" ht="15" x14ac:dyDescent="0.25">
      <c r="A127" s="2"/>
      <c r="C127" s="2"/>
    </row>
    <row r="128" spans="1:3" ht="15" x14ac:dyDescent="0.25">
      <c r="A128" s="2"/>
      <c r="C128" s="2"/>
    </row>
    <row r="129" spans="1:3" ht="15" x14ac:dyDescent="0.25">
      <c r="A129" s="2"/>
      <c r="C129" s="2"/>
    </row>
    <row r="130" spans="1:3" ht="15" x14ac:dyDescent="0.25">
      <c r="A130" s="2"/>
      <c r="C130" s="2"/>
    </row>
    <row r="131" spans="1:3" ht="15" x14ac:dyDescent="0.25">
      <c r="A131" s="2"/>
      <c r="C131" s="2"/>
    </row>
    <row r="132" spans="1:3" ht="15" x14ac:dyDescent="0.25">
      <c r="A132" s="2"/>
      <c r="C132" s="2"/>
    </row>
    <row r="133" spans="1:3" ht="15" x14ac:dyDescent="0.25">
      <c r="A133" s="2"/>
      <c r="C133" s="2"/>
    </row>
    <row r="134" spans="1:3" ht="15" x14ac:dyDescent="0.25">
      <c r="A134" s="2"/>
      <c r="C134" s="2"/>
    </row>
    <row r="135" spans="1:3" ht="15" x14ac:dyDescent="0.25">
      <c r="A135" s="2"/>
      <c r="C135" s="2"/>
    </row>
    <row r="136" spans="1:3" ht="15" x14ac:dyDescent="0.25">
      <c r="A136" s="2"/>
      <c r="C136" s="2"/>
    </row>
    <row r="137" spans="1:3" ht="15" x14ac:dyDescent="0.25">
      <c r="A137" s="2"/>
      <c r="C137" s="2"/>
    </row>
    <row r="138" spans="1:3" ht="15" x14ac:dyDescent="0.25">
      <c r="A138" s="2"/>
      <c r="C138" s="2"/>
    </row>
    <row r="139" spans="1:3" ht="15" x14ac:dyDescent="0.25">
      <c r="A139" s="2"/>
      <c r="C139" s="2"/>
    </row>
    <row r="140" spans="1:3" ht="15" x14ac:dyDescent="0.25">
      <c r="A140" s="2"/>
      <c r="C140" s="2"/>
    </row>
    <row r="141" spans="1:3" ht="15" x14ac:dyDescent="0.25">
      <c r="A141" s="2"/>
      <c r="C141" s="2"/>
    </row>
    <row r="142" spans="1:3" ht="15" x14ac:dyDescent="0.25">
      <c r="A142" s="2"/>
      <c r="C142" s="2"/>
    </row>
    <row r="143" spans="1:3" ht="15" x14ac:dyDescent="0.25">
      <c r="A143" s="2"/>
      <c r="C143" s="2"/>
    </row>
    <row r="144" spans="1:3" ht="15" x14ac:dyDescent="0.25">
      <c r="A144" s="2"/>
      <c r="C144" s="2"/>
    </row>
    <row r="145" spans="1:3" ht="15" x14ac:dyDescent="0.25">
      <c r="A145" s="2"/>
      <c r="C145" s="2"/>
    </row>
    <row r="146" spans="1:3" ht="15" x14ac:dyDescent="0.25">
      <c r="A146" s="2"/>
      <c r="C146" s="2"/>
    </row>
    <row r="147" spans="1:3" ht="15" x14ac:dyDescent="0.25">
      <c r="A147" s="2"/>
      <c r="C147" s="2"/>
    </row>
    <row r="148" spans="1:3" ht="15" x14ac:dyDescent="0.25">
      <c r="A148" s="2"/>
      <c r="C148" s="2"/>
    </row>
    <row r="149" spans="1:3" ht="15" x14ac:dyDescent="0.25">
      <c r="A149" s="2"/>
      <c r="C149" s="2"/>
    </row>
    <row r="150" spans="1:3" ht="15" x14ac:dyDescent="0.25">
      <c r="A150" s="2"/>
      <c r="C150" s="2"/>
    </row>
    <row r="151" spans="1:3" ht="15" x14ac:dyDescent="0.25">
      <c r="A151" s="2"/>
      <c r="C151" s="2"/>
    </row>
    <row r="152" spans="1:3" ht="15" x14ac:dyDescent="0.25">
      <c r="A152" s="2"/>
      <c r="C152" s="2"/>
    </row>
    <row r="153" spans="1:3" ht="15" x14ac:dyDescent="0.25">
      <c r="A153" s="2"/>
      <c r="C153" s="2"/>
    </row>
    <row r="154" spans="1:3" ht="15" x14ac:dyDescent="0.25">
      <c r="A154" s="2"/>
      <c r="C154" s="2"/>
    </row>
    <row r="155" spans="1:3" ht="15" x14ac:dyDescent="0.25">
      <c r="A155" s="2"/>
      <c r="C155" s="2"/>
    </row>
    <row r="156" spans="1:3" ht="15" x14ac:dyDescent="0.25">
      <c r="A156" s="2"/>
      <c r="C156" s="2"/>
    </row>
    <row r="157" spans="1:3" ht="15" x14ac:dyDescent="0.25">
      <c r="A157" s="2"/>
      <c r="C157" s="2"/>
    </row>
    <row r="158" spans="1:3" ht="15" x14ac:dyDescent="0.25">
      <c r="A158" s="2"/>
      <c r="C158" s="2"/>
    </row>
    <row r="159" spans="1:3" ht="15" x14ac:dyDescent="0.25">
      <c r="A159" s="2"/>
      <c r="C159" s="2"/>
    </row>
    <row r="160" spans="1:3" ht="15" x14ac:dyDescent="0.25">
      <c r="A160" s="2"/>
      <c r="C160" s="2"/>
    </row>
    <row r="161" spans="1:3" ht="15" x14ac:dyDescent="0.25">
      <c r="A161" s="2"/>
      <c r="C161" s="2"/>
    </row>
    <row r="162" spans="1:3" ht="15" x14ac:dyDescent="0.25">
      <c r="A162" s="2"/>
      <c r="C162" s="2"/>
    </row>
    <row r="163" spans="1:3" ht="15" x14ac:dyDescent="0.25">
      <c r="A163" s="2"/>
      <c r="C163" s="2"/>
    </row>
    <row r="164" spans="1:3" ht="15" x14ac:dyDescent="0.25">
      <c r="A164" s="2"/>
      <c r="C164" s="2"/>
    </row>
  </sheetData>
  <mergeCells count="5">
    <mergeCell ref="A3:F3"/>
    <mergeCell ref="A6:A7"/>
    <mergeCell ref="B6:B7"/>
    <mergeCell ref="C6:C7"/>
    <mergeCell ref="D6:F6"/>
  </mergeCells>
  <pageMargins left="0.78740157480314965" right="0.39370078740157483" top="0.78740157480314965" bottom="0.78740157480314965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08"/>
  <sheetViews>
    <sheetView view="pageBreakPreview" zoomScale="110" zoomScaleNormal="100" zoomScaleSheetLayoutView="110" workbookViewId="0">
      <selection activeCell="D6" sqref="D6"/>
    </sheetView>
  </sheetViews>
  <sheetFormatPr defaultRowHeight="15" x14ac:dyDescent="0.25"/>
  <cols>
    <col min="1" max="1" width="53.5703125" style="15" customWidth="1"/>
    <col min="2" max="4" width="15.28515625" style="14" customWidth="1"/>
  </cols>
  <sheetData>
    <row r="1" spans="1:4" x14ac:dyDescent="0.25">
      <c r="A1" s="68" t="s">
        <v>30</v>
      </c>
      <c r="B1" s="68"/>
      <c r="C1" s="68"/>
      <c r="D1" s="68"/>
    </row>
    <row r="2" spans="1:4" ht="55.9" customHeight="1" x14ac:dyDescent="0.25">
      <c r="A2" s="69" t="s">
        <v>31</v>
      </c>
      <c r="B2" s="69"/>
      <c r="C2" s="69"/>
      <c r="D2" s="69"/>
    </row>
    <row r="3" spans="1:4" ht="14.45" x14ac:dyDescent="0.3">
      <c r="A3" s="13"/>
    </row>
    <row r="4" spans="1:4" x14ac:dyDescent="0.25">
      <c r="D4" s="16" t="s">
        <v>0</v>
      </c>
    </row>
    <row r="5" spans="1:4" ht="63" customHeight="1" x14ac:dyDescent="0.25">
      <c r="A5" s="17" t="s">
        <v>32</v>
      </c>
      <c r="B5" s="17" t="s">
        <v>33</v>
      </c>
      <c r="C5" s="17" t="s">
        <v>34</v>
      </c>
      <c r="D5" s="17" t="s">
        <v>35</v>
      </c>
    </row>
    <row r="6" spans="1:4" x14ac:dyDescent="0.25">
      <c r="A6" s="18" t="s">
        <v>36</v>
      </c>
      <c r="B6" s="19">
        <f>B7+B11+B19+B34+B37+B42+B47+B50+B56+B61+B69+B76+B80+B84+B86+B95+B98+B100+0.1</f>
        <v>169380531.09999999</v>
      </c>
      <c r="C6" s="19">
        <f>C7+C11+C19+C34+C37+C42+C47+C50+C56+C61+C69+C76+C80+C84+C86+C95+C98+C100-0.1</f>
        <v>164852270.19999999</v>
      </c>
      <c r="D6" s="19">
        <f t="shared" ref="C6:D6" si="0">D7+D11+D19+D34+D37+D42+D47+D50+D56+D61+D69+D76+D80+D84+D86+D95+D98+D100</f>
        <v>141465383.09999999</v>
      </c>
    </row>
    <row r="7" spans="1:4" ht="26.25" x14ac:dyDescent="0.25">
      <c r="A7" s="20" t="s">
        <v>37</v>
      </c>
      <c r="B7" s="21">
        <f>SUM(B8:B10)</f>
        <v>26783787.300000001</v>
      </c>
      <c r="C7" s="21">
        <f t="shared" ref="C7:D7" si="1">SUM(C8:C10)</f>
        <v>27192097.799999997</v>
      </c>
      <c r="D7" s="21">
        <f t="shared" si="1"/>
        <v>25833249.100000001</v>
      </c>
    </row>
    <row r="8" spans="1:4" x14ac:dyDescent="0.25">
      <c r="A8" s="22" t="s">
        <v>38</v>
      </c>
      <c r="B8" s="23">
        <v>171177.2</v>
      </c>
      <c r="C8" s="23">
        <v>178708.7</v>
      </c>
      <c r="D8" s="24">
        <v>96654.2</v>
      </c>
    </row>
    <row r="9" spans="1:4" x14ac:dyDescent="0.25">
      <c r="A9" s="22" t="s">
        <v>39</v>
      </c>
      <c r="B9" s="23">
        <v>1283311.1000000001</v>
      </c>
      <c r="C9" s="23">
        <v>1527964.2</v>
      </c>
      <c r="D9" s="24">
        <v>1622840.9</v>
      </c>
    </row>
    <row r="10" spans="1:4" x14ac:dyDescent="0.25">
      <c r="A10" s="22" t="s">
        <v>40</v>
      </c>
      <c r="B10" s="23">
        <v>25329299</v>
      </c>
      <c r="C10" s="23">
        <v>25485424.899999999</v>
      </c>
      <c r="D10" s="24">
        <v>24113754</v>
      </c>
    </row>
    <row r="11" spans="1:4" ht="26.25" x14ac:dyDescent="0.25">
      <c r="A11" s="20" t="s">
        <v>41</v>
      </c>
      <c r="B11" s="21">
        <f>SUM(B12:B18)</f>
        <v>42027599.100000001</v>
      </c>
      <c r="C11" s="21">
        <f t="shared" ref="C11:D11" si="2">SUM(C12:C18)</f>
        <v>43263559.400000006</v>
      </c>
      <c r="D11" s="21">
        <f t="shared" si="2"/>
        <v>41419805.699999996</v>
      </c>
    </row>
    <row r="12" spans="1:4" ht="25.5" x14ac:dyDescent="0.25">
      <c r="A12" s="22" t="s">
        <v>42</v>
      </c>
      <c r="B12" s="23">
        <v>40543024.799999997</v>
      </c>
      <c r="C12" s="23">
        <v>40753890.200000003</v>
      </c>
      <c r="D12" s="24">
        <v>38891057.200000003</v>
      </c>
    </row>
    <row r="13" spans="1:4" x14ac:dyDescent="0.25">
      <c r="A13" s="22" t="s">
        <v>43</v>
      </c>
      <c r="B13" s="23">
        <v>180338.7</v>
      </c>
      <c r="C13" s="23">
        <v>180409.5</v>
      </c>
      <c r="D13" s="24">
        <v>178387.6</v>
      </c>
    </row>
    <row r="14" spans="1:4" x14ac:dyDescent="0.25">
      <c r="A14" s="22" t="s">
        <v>44</v>
      </c>
      <c r="B14" s="23">
        <v>29970.7</v>
      </c>
      <c r="C14" s="23">
        <v>25550</v>
      </c>
      <c r="D14" s="24">
        <v>25550</v>
      </c>
    </row>
    <row r="15" spans="1:4" ht="25.5" x14ac:dyDescent="0.25">
      <c r="A15" s="22" t="s">
        <v>45</v>
      </c>
      <c r="B15" s="23">
        <v>11140</v>
      </c>
      <c r="C15" s="23">
        <v>10239</v>
      </c>
      <c r="D15" s="24">
        <v>9492.7999999999993</v>
      </c>
    </row>
    <row r="16" spans="1:4" x14ac:dyDescent="0.25">
      <c r="A16" s="22" t="s">
        <v>39</v>
      </c>
      <c r="B16" s="23">
        <v>842730.4</v>
      </c>
      <c r="C16" s="23">
        <v>1878040.1</v>
      </c>
      <c r="D16" s="24">
        <v>1905377.3</v>
      </c>
    </row>
    <row r="17" spans="1:4" x14ac:dyDescent="0.25">
      <c r="A17" s="22" t="s">
        <v>40</v>
      </c>
      <c r="B17" s="23">
        <v>265818.2</v>
      </c>
      <c r="C17" s="23">
        <v>263291.7</v>
      </c>
      <c r="D17" s="24">
        <v>257801.9</v>
      </c>
    </row>
    <row r="18" spans="1:4" x14ac:dyDescent="0.25">
      <c r="A18" s="22" t="s">
        <v>46</v>
      </c>
      <c r="B18" s="23">
        <v>154576.29999999999</v>
      </c>
      <c r="C18" s="23">
        <v>152138.9</v>
      </c>
      <c r="D18" s="24">
        <v>152138.9</v>
      </c>
    </row>
    <row r="19" spans="1:4" ht="39" x14ac:dyDescent="0.25">
      <c r="A19" s="20" t="s">
        <v>47</v>
      </c>
      <c r="B19" s="21">
        <f>SUM(B20:B33)</f>
        <v>29619466.5</v>
      </c>
      <c r="C19" s="21">
        <f t="shared" ref="C19:D19" si="3">SUM(C20:C33)</f>
        <v>30482602.100000001</v>
      </c>
      <c r="D19" s="21">
        <f t="shared" si="3"/>
        <v>22272642.400000002</v>
      </c>
    </row>
    <row r="20" spans="1:4" x14ac:dyDescent="0.25">
      <c r="A20" s="22" t="s">
        <v>48</v>
      </c>
      <c r="B20" s="23">
        <v>847.5</v>
      </c>
      <c r="C20" s="23">
        <v>678</v>
      </c>
      <c r="D20" s="24">
        <v>56.5</v>
      </c>
    </row>
    <row r="21" spans="1:4" ht="25.5" x14ac:dyDescent="0.25">
      <c r="A21" s="22" t="s">
        <v>42</v>
      </c>
      <c r="B21" s="23">
        <v>1272931.3</v>
      </c>
      <c r="C21" s="23">
        <v>1272931.3</v>
      </c>
      <c r="D21" s="24">
        <v>1272931.3</v>
      </c>
    </row>
    <row r="22" spans="1:4" x14ac:dyDescent="0.25">
      <c r="A22" s="22" t="s">
        <v>49</v>
      </c>
      <c r="B22" s="23">
        <v>2972651.1</v>
      </c>
      <c r="C22" s="23">
        <v>2951654.7</v>
      </c>
      <c r="D22" s="24">
        <v>2951654.7</v>
      </c>
    </row>
    <row r="23" spans="1:4" ht="25.5" x14ac:dyDescent="0.25">
      <c r="A23" s="22" t="s">
        <v>50</v>
      </c>
      <c r="B23" s="23">
        <v>286</v>
      </c>
      <c r="C23" s="23">
        <v>286</v>
      </c>
      <c r="D23" s="24">
        <v>286</v>
      </c>
    </row>
    <row r="24" spans="1:4" x14ac:dyDescent="0.25">
      <c r="A24" s="22" t="s">
        <v>51</v>
      </c>
      <c r="B24" s="23">
        <v>113</v>
      </c>
      <c r="C24" s="23">
        <v>113</v>
      </c>
      <c r="D24" s="24">
        <v>113</v>
      </c>
    </row>
    <row r="25" spans="1:4" x14ac:dyDescent="0.25">
      <c r="A25" s="22" t="s">
        <v>43</v>
      </c>
      <c r="B25" s="23">
        <v>9301.6</v>
      </c>
      <c r="C25" s="23">
        <v>9301.6</v>
      </c>
      <c r="D25" s="24">
        <v>9301.6</v>
      </c>
    </row>
    <row r="26" spans="1:4" x14ac:dyDescent="0.25">
      <c r="A26" s="22" t="s">
        <v>52</v>
      </c>
      <c r="B26" s="23">
        <v>642.9</v>
      </c>
      <c r="C26" s="23">
        <v>642.9</v>
      </c>
      <c r="D26" s="24">
        <v>642.9</v>
      </c>
    </row>
    <row r="27" spans="1:4" x14ac:dyDescent="0.25">
      <c r="A27" s="22" t="s">
        <v>53</v>
      </c>
      <c r="B27" s="23">
        <v>4576.5</v>
      </c>
      <c r="C27" s="23">
        <v>5437.7</v>
      </c>
      <c r="D27" s="24">
        <v>4970.2</v>
      </c>
    </row>
    <row r="28" spans="1:4" ht="25.5" x14ac:dyDescent="0.25">
      <c r="A28" s="22" t="s">
        <v>54</v>
      </c>
      <c r="B28" s="23">
        <v>395.5</v>
      </c>
      <c r="C28" s="23">
        <v>169.5</v>
      </c>
      <c r="D28" s="24">
        <v>56.5</v>
      </c>
    </row>
    <row r="29" spans="1:4" x14ac:dyDescent="0.25">
      <c r="A29" s="22" t="s">
        <v>39</v>
      </c>
      <c r="B29" s="23">
        <v>621.5</v>
      </c>
      <c r="C29" s="23">
        <v>621.5</v>
      </c>
      <c r="D29" s="24">
        <v>621.5</v>
      </c>
    </row>
    <row r="30" spans="1:4" ht="25.5" x14ac:dyDescent="0.25">
      <c r="A30" s="22" t="s">
        <v>55</v>
      </c>
      <c r="B30" s="23">
        <v>904</v>
      </c>
      <c r="C30" s="23">
        <v>678</v>
      </c>
      <c r="D30" s="24">
        <v>565</v>
      </c>
    </row>
    <row r="31" spans="1:4" ht="25.5" x14ac:dyDescent="0.25">
      <c r="A31" s="22" t="s">
        <v>56</v>
      </c>
      <c r="B31" s="23">
        <v>3000</v>
      </c>
      <c r="C31" s="23"/>
      <c r="D31" s="24"/>
    </row>
    <row r="32" spans="1:4" x14ac:dyDescent="0.25">
      <c r="A32" s="22" t="s">
        <v>40</v>
      </c>
      <c r="B32" s="23">
        <v>41087.4</v>
      </c>
      <c r="C32" s="23">
        <v>42160.4</v>
      </c>
      <c r="D32" s="24">
        <v>43164.4</v>
      </c>
    </row>
    <row r="33" spans="1:4" x14ac:dyDescent="0.25">
      <c r="A33" s="22" t="s">
        <v>46</v>
      </c>
      <c r="B33" s="23">
        <v>25312108.199999999</v>
      </c>
      <c r="C33" s="23">
        <v>26197927.5</v>
      </c>
      <c r="D33" s="24">
        <v>17988278.800000001</v>
      </c>
    </row>
    <row r="34" spans="1:4" ht="26.25" x14ac:dyDescent="0.25">
      <c r="A34" s="20" t="s">
        <v>57</v>
      </c>
      <c r="B34" s="21">
        <f>SUM(B35:B36)</f>
        <v>2271823.4</v>
      </c>
      <c r="C34" s="21">
        <f t="shared" ref="C34:D34" si="4">SUM(C35:C36)</f>
        <v>1556752.0999999999</v>
      </c>
      <c r="D34" s="21">
        <f t="shared" si="4"/>
        <v>1350617.6</v>
      </c>
    </row>
    <row r="35" spans="1:4" x14ac:dyDescent="0.25">
      <c r="A35" s="22" t="s">
        <v>51</v>
      </c>
      <c r="B35" s="23">
        <v>1841625.7</v>
      </c>
      <c r="C35" s="23">
        <v>1302015.3999999999</v>
      </c>
      <c r="D35" s="24">
        <v>1266554.5</v>
      </c>
    </row>
    <row r="36" spans="1:4" x14ac:dyDescent="0.25">
      <c r="A36" s="22" t="s">
        <v>39</v>
      </c>
      <c r="B36" s="23">
        <v>430197.7</v>
      </c>
      <c r="C36" s="23">
        <v>254736.7</v>
      </c>
      <c r="D36" s="24">
        <v>84063.1</v>
      </c>
    </row>
    <row r="37" spans="1:4" ht="26.25" x14ac:dyDescent="0.25">
      <c r="A37" s="20" t="s">
        <v>58</v>
      </c>
      <c r="B37" s="21">
        <f>SUM(B38:B41)</f>
        <v>3499498.6</v>
      </c>
      <c r="C37" s="21">
        <f t="shared" ref="C37:D37" si="5">SUM(C38:C41)</f>
        <v>2871658.7</v>
      </c>
      <c r="D37" s="21">
        <f t="shared" si="5"/>
        <v>2664031.7999999998</v>
      </c>
    </row>
    <row r="38" spans="1:4" x14ac:dyDescent="0.25">
      <c r="A38" s="22" t="s">
        <v>59</v>
      </c>
      <c r="B38" s="23">
        <v>2000</v>
      </c>
      <c r="C38" s="23">
        <v>2000</v>
      </c>
      <c r="D38" s="24">
        <v>2000</v>
      </c>
    </row>
    <row r="39" spans="1:4" ht="25.5" x14ac:dyDescent="0.25">
      <c r="A39" s="22" t="s">
        <v>50</v>
      </c>
      <c r="B39" s="23">
        <v>865411.1</v>
      </c>
      <c r="C39" s="23">
        <v>875395.9</v>
      </c>
      <c r="D39" s="24">
        <v>875395.9</v>
      </c>
    </row>
    <row r="40" spans="1:4" x14ac:dyDescent="0.25">
      <c r="A40" s="22" t="s">
        <v>43</v>
      </c>
      <c r="B40" s="23">
        <v>1884236.6</v>
      </c>
      <c r="C40" s="23">
        <v>1804721.8</v>
      </c>
      <c r="D40" s="24">
        <v>1786635.9</v>
      </c>
    </row>
    <row r="41" spans="1:4" x14ac:dyDescent="0.25">
      <c r="A41" s="22" t="s">
        <v>39</v>
      </c>
      <c r="B41" s="23">
        <v>747850.9</v>
      </c>
      <c r="C41" s="23">
        <v>189541</v>
      </c>
      <c r="D41" s="24"/>
    </row>
    <row r="42" spans="1:4" ht="39" x14ac:dyDescent="0.25">
      <c r="A42" s="20" t="s">
        <v>60</v>
      </c>
      <c r="B42" s="21">
        <f>SUM(B43:B46)</f>
        <v>7233277.0999999996</v>
      </c>
      <c r="C42" s="21">
        <f t="shared" ref="C42:D42" si="6">SUM(C43:C46)</f>
        <v>5967500.5999999996</v>
      </c>
      <c r="D42" s="21">
        <f t="shared" si="6"/>
        <v>1530259.8</v>
      </c>
    </row>
    <row r="43" spans="1:4" x14ac:dyDescent="0.25">
      <c r="A43" s="22" t="s">
        <v>48</v>
      </c>
      <c r="B43" s="23">
        <v>139367</v>
      </c>
      <c r="C43" s="23"/>
      <c r="D43" s="24"/>
    </row>
    <row r="44" spans="1:4" x14ac:dyDescent="0.25">
      <c r="A44" s="22" t="s">
        <v>61</v>
      </c>
      <c r="B44" s="23">
        <v>2580</v>
      </c>
      <c r="C44" s="23">
        <v>2580</v>
      </c>
      <c r="D44" s="24">
        <v>2580</v>
      </c>
    </row>
    <row r="45" spans="1:4" x14ac:dyDescent="0.25">
      <c r="A45" s="22" t="s">
        <v>39</v>
      </c>
      <c r="B45" s="23">
        <v>4556894.3</v>
      </c>
      <c r="C45" s="23">
        <v>3779292.6</v>
      </c>
      <c r="D45" s="24">
        <v>581260</v>
      </c>
    </row>
    <row r="46" spans="1:4" ht="25.5" x14ac:dyDescent="0.25">
      <c r="A46" s="22" t="s">
        <v>56</v>
      </c>
      <c r="B46" s="23">
        <v>2534435.7999999998</v>
      </c>
      <c r="C46" s="23">
        <v>2185628</v>
      </c>
      <c r="D46" s="24">
        <v>946419.8</v>
      </c>
    </row>
    <row r="47" spans="1:4" ht="51.75" x14ac:dyDescent="0.25">
      <c r="A47" s="20" t="s">
        <v>62</v>
      </c>
      <c r="B47" s="21">
        <f>SUM(B48:B49)</f>
        <v>8660945.3000000007</v>
      </c>
      <c r="C47" s="21">
        <f t="shared" ref="C47:D47" si="7">SUM(C48:C49)</f>
        <v>8283833.0999999996</v>
      </c>
      <c r="D47" s="21">
        <f t="shared" si="7"/>
        <v>9400069.5</v>
      </c>
    </row>
    <row r="48" spans="1:4" ht="25.5" x14ac:dyDescent="0.25">
      <c r="A48" s="22" t="s">
        <v>54</v>
      </c>
      <c r="B48" s="23">
        <v>5462649.7999999998</v>
      </c>
      <c r="C48" s="23">
        <v>5485322.7999999998</v>
      </c>
      <c r="D48" s="24">
        <v>5485435.7999999998</v>
      </c>
    </row>
    <row r="49" spans="1:4" ht="25.5" x14ac:dyDescent="0.25">
      <c r="A49" s="22" t="s">
        <v>56</v>
      </c>
      <c r="B49" s="23">
        <v>3198295.5</v>
      </c>
      <c r="C49" s="23">
        <v>2798510.3</v>
      </c>
      <c r="D49" s="24">
        <v>3914633.7</v>
      </c>
    </row>
    <row r="50" spans="1:4" ht="26.25" x14ac:dyDescent="0.25">
      <c r="A50" s="20" t="s">
        <v>63</v>
      </c>
      <c r="B50" s="21">
        <f>SUM(B51:B55)</f>
        <v>3035331.4</v>
      </c>
      <c r="C50" s="21">
        <f t="shared" ref="C50:D50" si="8">SUM(C51:C55)</f>
        <v>2746195.1</v>
      </c>
      <c r="D50" s="21">
        <f t="shared" si="8"/>
        <v>2749062.5</v>
      </c>
    </row>
    <row r="51" spans="1:4" ht="25.5" x14ac:dyDescent="0.25">
      <c r="A51" s="22" t="s">
        <v>42</v>
      </c>
      <c r="B51" s="23">
        <v>82032.399999999994</v>
      </c>
      <c r="C51" s="23">
        <v>86875.7</v>
      </c>
      <c r="D51" s="24">
        <v>89743.1</v>
      </c>
    </row>
    <row r="52" spans="1:4" x14ac:dyDescent="0.25">
      <c r="A52" s="22" t="s">
        <v>38</v>
      </c>
      <c r="B52" s="23">
        <v>237355.5</v>
      </c>
      <c r="C52" s="23">
        <v>237355.5</v>
      </c>
      <c r="D52" s="24">
        <v>237355.5</v>
      </c>
    </row>
    <row r="53" spans="1:4" x14ac:dyDescent="0.25">
      <c r="A53" s="22" t="s">
        <v>44</v>
      </c>
      <c r="B53" s="23">
        <v>2707206.9</v>
      </c>
      <c r="C53" s="23">
        <v>2418232.9</v>
      </c>
      <c r="D53" s="24">
        <v>2418232.9</v>
      </c>
    </row>
    <row r="54" spans="1:4" ht="25.5" x14ac:dyDescent="0.25">
      <c r="A54" s="22" t="s">
        <v>54</v>
      </c>
      <c r="B54" s="23">
        <v>3818.1</v>
      </c>
      <c r="C54" s="23"/>
      <c r="D54" s="24"/>
    </row>
    <row r="55" spans="1:4" ht="25.5" x14ac:dyDescent="0.25">
      <c r="A55" s="22" t="s">
        <v>64</v>
      </c>
      <c r="B55" s="23">
        <v>4918.5</v>
      </c>
      <c r="C55" s="23">
        <v>3731</v>
      </c>
      <c r="D55" s="24">
        <v>3731</v>
      </c>
    </row>
    <row r="56" spans="1:4" ht="26.25" x14ac:dyDescent="0.25">
      <c r="A56" s="20" t="s">
        <v>65</v>
      </c>
      <c r="B56" s="21">
        <f>SUM(B57:B60)</f>
        <v>2590415.7000000002</v>
      </c>
      <c r="C56" s="21">
        <f t="shared" ref="C56:D56" si="9">SUM(C57:C60)</f>
        <v>2597042.3000000003</v>
      </c>
      <c r="D56" s="21">
        <f t="shared" si="9"/>
        <v>2079144.2999999998</v>
      </c>
    </row>
    <row r="57" spans="1:4" x14ac:dyDescent="0.25">
      <c r="A57" s="22" t="s">
        <v>66</v>
      </c>
      <c r="B57" s="23">
        <v>325812.2</v>
      </c>
      <c r="C57" s="23">
        <v>291054.3</v>
      </c>
      <c r="D57" s="24">
        <v>291054.3</v>
      </c>
    </row>
    <row r="58" spans="1:4" x14ac:dyDescent="0.25">
      <c r="A58" s="22" t="s">
        <v>53</v>
      </c>
      <c r="B58" s="23">
        <v>1993221.7</v>
      </c>
      <c r="C58" s="23">
        <v>2054202.6</v>
      </c>
      <c r="D58" s="24">
        <v>1543577.4</v>
      </c>
    </row>
    <row r="59" spans="1:4" ht="25.5" x14ac:dyDescent="0.25">
      <c r="A59" s="22" t="s">
        <v>55</v>
      </c>
      <c r="B59" s="23">
        <v>147541.20000000001</v>
      </c>
      <c r="C59" s="23">
        <v>147541.20000000001</v>
      </c>
      <c r="D59" s="24">
        <v>147541.20000000001</v>
      </c>
    </row>
    <row r="60" spans="1:4" ht="25.5" x14ac:dyDescent="0.25">
      <c r="A60" s="22" t="s">
        <v>67</v>
      </c>
      <c r="B60" s="23">
        <v>123840.6</v>
      </c>
      <c r="C60" s="23">
        <v>104244.2</v>
      </c>
      <c r="D60" s="24">
        <v>96971.4</v>
      </c>
    </row>
    <row r="61" spans="1:4" ht="26.25" x14ac:dyDescent="0.25">
      <c r="A61" s="20" t="s">
        <v>68</v>
      </c>
      <c r="B61" s="21">
        <f>SUM(B62:B68)</f>
        <v>3360222.5</v>
      </c>
      <c r="C61" s="21">
        <f t="shared" ref="C61:D61" si="10">SUM(C62:C68)</f>
        <v>3451561.8</v>
      </c>
      <c r="D61" s="21">
        <f t="shared" si="10"/>
        <v>3087318.4000000004</v>
      </c>
    </row>
    <row r="62" spans="1:4" x14ac:dyDescent="0.25">
      <c r="A62" s="22" t="s">
        <v>59</v>
      </c>
      <c r="B62" s="23">
        <v>115779.7</v>
      </c>
      <c r="C62" s="23">
        <v>115779.7</v>
      </c>
      <c r="D62" s="24">
        <v>115779.7</v>
      </c>
    </row>
    <row r="63" spans="1:4" x14ac:dyDescent="0.25">
      <c r="A63" s="22" t="s">
        <v>38</v>
      </c>
      <c r="B63" s="23">
        <v>1706707.6</v>
      </c>
      <c r="C63" s="23">
        <v>1818457.9</v>
      </c>
      <c r="D63" s="24">
        <v>1456609.3</v>
      </c>
    </row>
    <row r="64" spans="1:4" ht="25.5" x14ac:dyDescent="0.25">
      <c r="A64" s="22" t="s">
        <v>69</v>
      </c>
      <c r="B64" s="23">
        <v>4313.8</v>
      </c>
      <c r="C64" s="23">
        <v>4313.8</v>
      </c>
      <c r="D64" s="24">
        <v>4313.8</v>
      </c>
    </row>
    <row r="65" spans="1:4" x14ac:dyDescent="0.25">
      <c r="A65" s="22" t="s">
        <v>61</v>
      </c>
      <c r="B65" s="23">
        <v>4911</v>
      </c>
      <c r="C65" s="23"/>
      <c r="D65" s="24"/>
    </row>
    <row r="66" spans="1:4" x14ac:dyDescent="0.25">
      <c r="A66" s="22" t="s">
        <v>70</v>
      </c>
      <c r="B66" s="23">
        <v>1095.0999999999999</v>
      </c>
      <c r="C66" s="23">
        <v>1095.0999999999999</v>
      </c>
      <c r="D66" s="24">
        <v>1095.0999999999999</v>
      </c>
    </row>
    <row r="67" spans="1:4" ht="25.5" x14ac:dyDescent="0.25">
      <c r="A67" s="22" t="s">
        <v>45</v>
      </c>
      <c r="B67" s="23">
        <v>1476032.8</v>
      </c>
      <c r="C67" s="23">
        <v>1460532.8</v>
      </c>
      <c r="D67" s="24">
        <v>1458138</v>
      </c>
    </row>
    <row r="68" spans="1:4" x14ac:dyDescent="0.25">
      <c r="A68" s="22" t="s">
        <v>71</v>
      </c>
      <c r="B68" s="23">
        <v>51382.5</v>
      </c>
      <c r="C68" s="23">
        <v>51382.5</v>
      </c>
      <c r="D68" s="24">
        <v>51382.5</v>
      </c>
    </row>
    <row r="69" spans="1:4" ht="39" x14ac:dyDescent="0.25">
      <c r="A69" s="20" t="s">
        <v>72</v>
      </c>
      <c r="B69" s="21">
        <f>SUM(B70:B75)</f>
        <v>2530331.1</v>
      </c>
      <c r="C69" s="21">
        <f t="shared" ref="C69:D69" si="11">SUM(C70:C75)</f>
        <v>1847999.5</v>
      </c>
      <c r="D69" s="21">
        <f t="shared" si="11"/>
        <v>1083380.5</v>
      </c>
    </row>
    <row r="70" spans="1:4" x14ac:dyDescent="0.25">
      <c r="A70" s="22" t="s">
        <v>59</v>
      </c>
      <c r="B70" s="23">
        <v>3255</v>
      </c>
      <c r="C70" s="23">
        <v>3255</v>
      </c>
      <c r="D70" s="24">
        <v>3255</v>
      </c>
    </row>
    <row r="71" spans="1:4" ht="25.5" x14ac:dyDescent="0.25">
      <c r="A71" s="22" t="s">
        <v>69</v>
      </c>
      <c r="B71" s="23">
        <v>11521.3</v>
      </c>
      <c r="C71" s="23">
        <v>11539</v>
      </c>
      <c r="D71" s="24">
        <v>10595</v>
      </c>
    </row>
    <row r="72" spans="1:4" x14ac:dyDescent="0.25">
      <c r="A72" s="22" t="s">
        <v>61</v>
      </c>
      <c r="B72" s="23">
        <v>58727</v>
      </c>
      <c r="C72" s="23">
        <v>58728</v>
      </c>
      <c r="D72" s="24">
        <v>58728</v>
      </c>
    </row>
    <row r="73" spans="1:4" ht="25.5" x14ac:dyDescent="0.25">
      <c r="A73" s="22" t="s">
        <v>45</v>
      </c>
      <c r="B73" s="23">
        <v>1446242.6</v>
      </c>
      <c r="C73" s="23">
        <v>826601.4</v>
      </c>
      <c r="D73" s="24">
        <v>321083.2</v>
      </c>
    </row>
    <row r="74" spans="1:4" ht="25.5" x14ac:dyDescent="0.25">
      <c r="A74" s="22" t="s">
        <v>64</v>
      </c>
      <c r="B74" s="23">
        <v>1010585.2</v>
      </c>
      <c r="C74" s="23">
        <v>832682.1</v>
      </c>
      <c r="D74" s="24">
        <v>689719.3</v>
      </c>
    </row>
    <row r="75" spans="1:4" x14ac:dyDescent="0.25">
      <c r="A75" s="22" t="s">
        <v>39</v>
      </c>
      <c r="B75" s="23"/>
      <c r="C75" s="23">
        <v>115194</v>
      </c>
      <c r="D75" s="24"/>
    </row>
    <row r="76" spans="1:4" ht="26.25" x14ac:dyDescent="0.25">
      <c r="A76" s="20" t="s">
        <v>73</v>
      </c>
      <c r="B76" s="21">
        <f>SUM(B77:B79)</f>
        <v>20626058.899999999</v>
      </c>
      <c r="C76" s="21">
        <f t="shared" ref="C76:D76" si="12">SUM(C77:C79)</f>
        <v>17586899.099999998</v>
      </c>
      <c r="D76" s="21">
        <f t="shared" si="12"/>
        <v>13229629</v>
      </c>
    </row>
    <row r="77" spans="1:4" x14ac:dyDescent="0.25">
      <c r="A77" s="22" t="s">
        <v>48</v>
      </c>
      <c r="B77" s="23">
        <v>19799291.699999999</v>
      </c>
      <c r="C77" s="23">
        <v>17354497.399999999</v>
      </c>
      <c r="D77" s="24">
        <v>13040703.800000001</v>
      </c>
    </row>
    <row r="78" spans="1:4" x14ac:dyDescent="0.25">
      <c r="A78" s="22" t="s">
        <v>49</v>
      </c>
      <c r="B78" s="23">
        <v>814903.2</v>
      </c>
      <c r="C78" s="23">
        <v>222037.7</v>
      </c>
      <c r="D78" s="24">
        <v>178561.2</v>
      </c>
    </row>
    <row r="79" spans="1:4" ht="25.5" x14ac:dyDescent="0.25">
      <c r="A79" s="22" t="s">
        <v>74</v>
      </c>
      <c r="B79" s="23">
        <v>11864</v>
      </c>
      <c r="C79" s="23">
        <v>10364</v>
      </c>
      <c r="D79" s="24">
        <v>10364</v>
      </c>
    </row>
    <row r="80" spans="1:4" ht="26.25" x14ac:dyDescent="0.25">
      <c r="A80" s="20" t="s">
        <v>75</v>
      </c>
      <c r="B80" s="21">
        <f>SUM(B81:B83)</f>
        <v>5115190.9000000004</v>
      </c>
      <c r="C80" s="21">
        <f t="shared" ref="C80:D80" si="13">SUM(C81:C83)</f>
        <v>4426855.9000000004</v>
      </c>
      <c r="D80" s="21">
        <f t="shared" si="13"/>
        <v>3843107.5</v>
      </c>
    </row>
    <row r="81" spans="1:4" ht="25.5" x14ac:dyDescent="0.25">
      <c r="A81" s="22" t="s">
        <v>76</v>
      </c>
      <c r="B81" s="23">
        <v>4489273.5</v>
      </c>
      <c r="C81" s="23">
        <v>3817982.5</v>
      </c>
      <c r="D81" s="24">
        <v>3233926.7</v>
      </c>
    </row>
    <row r="82" spans="1:4" ht="25.5" x14ac:dyDescent="0.25">
      <c r="A82" s="22" t="s">
        <v>69</v>
      </c>
      <c r="B82" s="23">
        <v>2085</v>
      </c>
      <c r="C82" s="23">
        <v>293</v>
      </c>
      <c r="D82" s="24">
        <v>600.4</v>
      </c>
    </row>
    <row r="83" spans="1:4" x14ac:dyDescent="0.25">
      <c r="A83" s="22" t="s">
        <v>77</v>
      </c>
      <c r="B83" s="23">
        <v>623832.4</v>
      </c>
      <c r="C83" s="23">
        <v>608580.4</v>
      </c>
      <c r="D83" s="24">
        <v>608580.4</v>
      </c>
    </row>
    <row r="84" spans="1:4" ht="39" x14ac:dyDescent="0.25">
      <c r="A84" s="20" t="s">
        <v>78</v>
      </c>
      <c r="B84" s="21">
        <v>7595743.0999999996</v>
      </c>
      <c r="C84" s="21">
        <v>8711698.5</v>
      </c>
      <c r="D84" s="25">
        <v>8847999.8000000007</v>
      </c>
    </row>
    <row r="85" spans="1:4" x14ac:dyDescent="0.25">
      <c r="A85" s="22" t="s">
        <v>79</v>
      </c>
      <c r="B85" s="23">
        <v>7595743.0999999996</v>
      </c>
      <c r="C85" s="23">
        <v>8711698.5</v>
      </c>
      <c r="D85" s="24">
        <v>8847999.8000000007</v>
      </c>
    </row>
    <row r="86" spans="1:4" ht="26.25" x14ac:dyDescent="0.25">
      <c r="A86" s="20" t="s">
        <v>80</v>
      </c>
      <c r="B86" s="21">
        <f>SUM(B87:B94)</f>
        <v>2002504.5</v>
      </c>
      <c r="C86" s="21">
        <f t="shared" ref="C86:D86" si="14">SUM(C87:C94)</f>
        <v>929465.5</v>
      </c>
      <c r="D86" s="21">
        <f t="shared" si="14"/>
        <v>931538.60000000009</v>
      </c>
    </row>
    <row r="87" spans="1:4" ht="25.5" x14ac:dyDescent="0.25">
      <c r="A87" s="22" t="s">
        <v>42</v>
      </c>
      <c r="B87" s="23">
        <v>1360.8</v>
      </c>
      <c r="C87" s="23">
        <v>1360.8</v>
      </c>
      <c r="D87" s="24">
        <v>1360.8</v>
      </c>
    </row>
    <row r="88" spans="1:4" x14ac:dyDescent="0.25">
      <c r="A88" s="22" t="s">
        <v>59</v>
      </c>
      <c r="B88" s="23">
        <v>21138.5</v>
      </c>
      <c r="C88" s="23">
        <v>20073.3</v>
      </c>
      <c r="D88" s="24">
        <v>22146.400000000001</v>
      </c>
    </row>
    <row r="89" spans="1:4" x14ac:dyDescent="0.25">
      <c r="A89" s="22" t="s">
        <v>81</v>
      </c>
      <c r="B89" s="23">
        <v>179651.8</v>
      </c>
      <c r="C89" s="23">
        <v>179651.8</v>
      </c>
      <c r="D89" s="24">
        <v>179651.8</v>
      </c>
    </row>
    <row r="90" spans="1:4" x14ac:dyDescent="0.25">
      <c r="A90" s="22" t="s">
        <v>43</v>
      </c>
      <c r="B90" s="23">
        <v>9408</v>
      </c>
      <c r="C90" s="23">
        <v>9408</v>
      </c>
      <c r="D90" s="24">
        <v>9408</v>
      </c>
    </row>
    <row r="91" spans="1:4" x14ac:dyDescent="0.25">
      <c r="A91" s="22" t="s">
        <v>70</v>
      </c>
      <c r="B91" s="23">
        <v>495596.6</v>
      </c>
      <c r="C91" s="23">
        <v>402470.40000000002</v>
      </c>
      <c r="D91" s="24">
        <v>402470.40000000002</v>
      </c>
    </row>
    <row r="92" spans="1:4" x14ac:dyDescent="0.25">
      <c r="A92" s="22" t="s">
        <v>79</v>
      </c>
      <c r="B92" s="23">
        <v>479401.9</v>
      </c>
      <c r="C92" s="23"/>
      <c r="D92" s="24"/>
    </row>
    <row r="93" spans="1:4" ht="25.5" x14ac:dyDescent="0.25">
      <c r="A93" s="22" t="s">
        <v>82</v>
      </c>
      <c r="B93" s="23">
        <v>545707.19999999995</v>
      </c>
      <c r="C93" s="23">
        <v>86261.5</v>
      </c>
      <c r="D93" s="24">
        <v>86261.5</v>
      </c>
    </row>
    <row r="94" spans="1:4" x14ac:dyDescent="0.25">
      <c r="A94" s="22" t="s">
        <v>83</v>
      </c>
      <c r="B94" s="23">
        <v>270239.7</v>
      </c>
      <c r="C94" s="23">
        <v>230239.7</v>
      </c>
      <c r="D94" s="24">
        <v>230239.7</v>
      </c>
    </row>
    <row r="95" spans="1:4" ht="26.25" x14ac:dyDescent="0.25">
      <c r="A95" s="20" t="s">
        <v>84</v>
      </c>
      <c r="B95" s="21">
        <f>SUM(B96:B97)</f>
        <v>794659.7</v>
      </c>
      <c r="C95" s="21">
        <f t="shared" ref="C95:D95" si="15">SUM(C96:C97)</f>
        <v>789736.2</v>
      </c>
      <c r="D95" s="21">
        <f t="shared" si="15"/>
        <v>487673.7</v>
      </c>
    </row>
    <row r="96" spans="1:4" ht="25.5" x14ac:dyDescent="0.25">
      <c r="A96" s="22" t="s">
        <v>42</v>
      </c>
      <c r="B96" s="23">
        <v>4004</v>
      </c>
      <c r="C96" s="23">
        <v>4004</v>
      </c>
      <c r="D96" s="24">
        <v>4004</v>
      </c>
    </row>
    <row r="97" spans="1:4" x14ac:dyDescent="0.25">
      <c r="A97" s="22" t="s">
        <v>52</v>
      </c>
      <c r="B97" s="23">
        <v>790655.7</v>
      </c>
      <c r="C97" s="23">
        <v>785732.2</v>
      </c>
      <c r="D97" s="24">
        <v>483669.7</v>
      </c>
    </row>
    <row r="98" spans="1:4" ht="26.25" x14ac:dyDescent="0.25">
      <c r="A98" s="20" t="s">
        <v>85</v>
      </c>
      <c r="B98" s="21">
        <v>164012.6</v>
      </c>
      <c r="C98" s="21">
        <v>139012.6</v>
      </c>
      <c r="D98" s="25">
        <v>139012.6</v>
      </c>
    </row>
    <row r="99" spans="1:4" x14ac:dyDescent="0.25">
      <c r="A99" s="22" t="s">
        <v>43</v>
      </c>
      <c r="B99" s="23">
        <v>164012.6</v>
      </c>
      <c r="C99" s="23">
        <v>139012.6</v>
      </c>
      <c r="D99" s="24">
        <v>139012.6</v>
      </c>
    </row>
    <row r="100" spans="1:4" ht="39" x14ac:dyDescent="0.25">
      <c r="A100" s="20" t="s">
        <v>86</v>
      </c>
      <c r="B100" s="21">
        <f>SUM(B101:B106)</f>
        <v>1469663.2999999998</v>
      </c>
      <c r="C100" s="21">
        <f t="shared" ref="C100:D100" si="16">SUM(C101:C106)</f>
        <v>2007800</v>
      </c>
      <c r="D100" s="21">
        <f t="shared" si="16"/>
        <v>516840.3</v>
      </c>
    </row>
    <row r="101" spans="1:4" x14ac:dyDescent="0.25">
      <c r="A101" s="22" t="s">
        <v>48</v>
      </c>
      <c r="B101" s="23">
        <v>45742.9</v>
      </c>
      <c r="C101" s="23">
        <v>368951.6</v>
      </c>
      <c r="D101" s="24"/>
    </row>
    <row r="102" spans="1:4" ht="25.5" x14ac:dyDescent="0.25">
      <c r="A102" s="22" t="s">
        <v>42</v>
      </c>
      <c r="B102" s="23"/>
      <c r="C102" s="23">
        <v>142417.1</v>
      </c>
      <c r="D102" s="24"/>
    </row>
    <row r="103" spans="1:4" ht="25.5" x14ac:dyDescent="0.25">
      <c r="A103" s="22" t="s">
        <v>76</v>
      </c>
      <c r="B103" s="23">
        <v>630647.1</v>
      </c>
      <c r="C103" s="23">
        <v>669274.30000000005</v>
      </c>
      <c r="D103" s="24">
        <v>337570.8</v>
      </c>
    </row>
    <row r="104" spans="1:4" ht="25.5" x14ac:dyDescent="0.25">
      <c r="A104" s="22" t="s">
        <v>54</v>
      </c>
      <c r="B104" s="23">
        <v>8298.7000000000007</v>
      </c>
      <c r="C104" s="23"/>
      <c r="D104" s="24"/>
    </row>
    <row r="105" spans="1:4" x14ac:dyDescent="0.25">
      <c r="A105" s="22" t="s">
        <v>39</v>
      </c>
      <c r="B105" s="23">
        <v>784240.1</v>
      </c>
      <c r="C105" s="23">
        <v>826422.5</v>
      </c>
      <c r="D105" s="24">
        <v>178535</v>
      </c>
    </row>
    <row r="106" spans="1:4" x14ac:dyDescent="0.25">
      <c r="A106" s="22" t="s">
        <v>77</v>
      </c>
      <c r="B106" s="23">
        <v>734.5</v>
      </c>
      <c r="C106" s="23">
        <v>734.5</v>
      </c>
      <c r="D106" s="24">
        <v>734.5</v>
      </c>
    </row>
    <row r="107" spans="1:4" x14ac:dyDescent="0.25">
      <c r="A107" s="26"/>
      <c r="B107" s="26"/>
      <c r="C107" s="26"/>
      <c r="D107" s="26"/>
    </row>
    <row r="108" spans="1:4" x14ac:dyDescent="0.25">
      <c r="A108" s="26"/>
      <c r="B108" s="26"/>
      <c r="C108" s="26"/>
      <c r="D108" s="26"/>
    </row>
  </sheetData>
  <mergeCells count="2">
    <mergeCell ref="A1:D1"/>
    <mergeCell ref="A2:D2"/>
  </mergeCells>
  <pageMargins left="0.78740157480314965" right="0.39370078740157483" top="0.78740157480314965" bottom="0.78740157480314965" header="0.31496062992125984" footer="0.31496062992125984"/>
  <pageSetup paperSize="9" scale="89"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view="pageBreakPreview" zoomScale="120" zoomScaleNormal="100" zoomScaleSheetLayoutView="120" workbookViewId="0">
      <selection activeCell="C5" sqref="C5"/>
    </sheetView>
  </sheetViews>
  <sheetFormatPr defaultRowHeight="15" x14ac:dyDescent="0.25"/>
  <cols>
    <col min="1" max="1" width="5.42578125" style="77" bestFit="1" customWidth="1"/>
    <col min="2" max="2" width="71.42578125" style="27" customWidth="1"/>
    <col min="3" max="5" width="16.42578125" style="28" customWidth="1"/>
  </cols>
  <sheetData>
    <row r="1" spans="1:5" x14ac:dyDescent="0.25">
      <c r="E1" s="86" t="s">
        <v>88</v>
      </c>
    </row>
    <row r="2" spans="1:5" ht="31.15" customHeight="1" x14ac:dyDescent="0.25">
      <c r="B2" s="70" t="s">
        <v>89</v>
      </c>
      <c r="C2" s="70"/>
      <c r="D2" s="70"/>
      <c r="E2" s="70"/>
    </row>
    <row r="3" spans="1:5" x14ac:dyDescent="0.25">
      <c r="A3" s="85" t="s">
        <v>90</v>
      </c>
      <c r="C3" s="37"/>
      <c r="D3" s="37"/>
      <c r="E3" s="37"/>
    </row>
    <row r="4" spans="1:5" s="41" customFormat="1" ht="47.25" x14ac:dyDescent="0.25">
      <c r="A4" s="45" t="s">
        <v>102</v>
      </c>
      <c r="B4" s="45" t="s">
        <v>107</v>
      </c>
      <c r="C4" s="49" t="s">
        <v>104</v>
      </c>
      <c r="D4" s="49" t="s">
        <v>105</v>
      </c>
      <c r="E4" s="49" t="s">
        <v>106</v>
      </c>
    </row>
    <row r="5" spans="1:5" s="41" customFormat="1" ht="15.75" x14ac:dyDescent="0.25">
      <c r="A5" s="42"/>
      <c r="B5" s="42" t="s">
        <v>103</v>
      </c>
      <c r="C5" s="43">
        <f>C6+C13</f>
        <v>169380531.10000002</v>
      </c>
      <c r="D5" s="43">
        <f t="shared" ref="D5:E5" si="0">D6+D13</f>
        <v>164852270.20000002</v>
      </c>
      <c r="E5" s="43">
        <f t="shared" si="0"/>
        <v>141465383.09999996</v>
      </c>
    </row>
    <row r="6" spans="1:5" ht="15.75" x14ac:dyDescent="0.25">
      <c r="A6" s="78"/>
      <c r="B6" s="46" t="s">
        <v>91</v>
      </c>
      <c r="C6" s="71">
        <f>C8+C9+C10+C11+C12</f>
        <v>55160036.5</v>
      </c>
      <c r="D6" s="71">
        <f>D8+D9+D10+D11+D12</f>
        <v>52540475.899999999</v>
      </c>
      <c r="E6" s="71">
        <f>E8+E9+E10+E11+E12</f>
        <v>36463434.099999994</v>
      </c>
    </row>
    <row r="7" spans="1:5" ht="15.75" x14ac:dyDescent="0.25">
      <c r="A7" s="79"/>
      <c r="B7" s="47" t="s">
        <v>92</v>
      </c>
      <c r="C7" s="72">
        <f>C6/C5</f>
        <v>0.32565747752576263</v>
      </c>
      <c r="D7" s="72">
        <f>D6/D5</f>
        <v>0.31871248018760978</v>
      </c>
      <c r="E7" s="72">
        <f>E6/E5</f>
        <v>0.25775517162544626</v>
      </c>
    </row>
    <row r="8" spans="1:5" ht="15.75" x14ac:dyDescent="0.25">
      <c r="A8" s="79"/>
      <c r="B8" s="29" t="s">
        <v>93</v>
      </c>
      <c r="C8" s="73">
        <f>C18+C24+C31+C37+C44+C51+C57+C68+C75+C83+C91+C98+C114</f>
        <v>17716273.800000001</v>
      </c>
      <c r="D8" s="73">
        <f t="shared" ref="D8:E8" si="1">D18+D24+D31+D37+D44+D51+D57+D68+D75+D83+D91+D98+D114</f>
        <v>21324502.399999999</v>
      </c>
      <c r="E8" s="73">
        <f t="shared" si="1"/>
        <v>4023609.9</v>
      </c>
    </row>
    <row r="9" spans="1:5" ht="15.75" x14ac:dyDescent="0.25">
      <c r="A9" s="79"/>
      <c r="B9" s="29" t="s">
        <v>94</v>
      </c>
      <c r="C9" s="73">
        <f>C25+C38+C45+C76+C92+C99+C108+C124</f>
        <v>5537366.4000000004</v>
      </c>
      <c r="D9" s="73">
        <f t="shared" ref="D9:E9" si="2">D25+D38+D45+D76+D92+D99+D108+D124</f>
        <v>4408416.2</v>
      </c>
      <c r="E9" s="73">
        <f t="shared" si="2"/>
        <v>2590565.1</v>
      </c>
    </row>
    <row r="10" spans="1:5" ht="15.75" x14ac:dyDescent="0.25">
      <c r="A10" s="79"/>
      <c r="B10" s="29" t="s">
        <v>95</v>
      </c>
      <c r="C10" s="73">
        <f>C70+C78+C85</f>
        <v>371585.2</v>
      </c>
      <c r="D10" s="73">
        <f t="shared" ref="D10:E10" si="3">D70+D78+D85</f>
        <v>129449</v>
      </c>
      <c r="E10" s="73">
        <f t="shared" si="3"/>
        <v>100081</v>
      </c>
    </row>
    <row r="11" spans="1:5" ht="15.75" x14ac:dyDescent="0.25">
      <c r="A11" s="79"/>
      <c r="B11" s="29" t="s">
        <v>96</v>
      </c>
      <c r="C11" s="73">
        <f>C64+C86+C120</f>
        <v>170521.3</v>
      </c>
      <c r="D11" s="73">
        <f t="shared" ref="D11:E11" si="4">D64+D86+D120</f>
        <v>11539</v>
      </c>
      <c r="E11" s="73">
        <f t="shared" si="4"/>
        <v>10595</v>
      </c>
    </row>
    <row r="12" spans="1:5" ht="15.75" x14ac:dyDescent="0.25">
      <c r="A12" s="79"/>
      <c r="B12" s="29" t="s">
        <v>97</v>
      </c>
      <c r="C12" s="73">
        <f>C20+C27+C33+C40+C47+C53+C59+C71+C79+C87+C94+C101+C110+C121+C125-0.2</f>
        <v>31364289.800000001</v>
      </c>
      <c r="D12" s="73">
        <f>D20+D27+D33+D40+D47+D53+D59+D71+D79+D87+D94+D101+D110+D121+D125-0.1</f>
        <v>26666569.300000001</v>
      </c>
      <c r="E12" s="73">
        <f t="shared" ref="E12" si="5">E20+E27+E33+E40+E47+E53+E59+E71+E79+E87+E94+E101+E110+E121+E125</f>
        <v>29738583.099999998</v>
      </c>
    </row>
    <row r="13" spans="1:5" ht="15.75" x14ac:dyDescent="0.25">
      <c r="A13" s="78"/>
      <c r="B13" s="46" t="s">
        <v>98</v>
      </c>
      <c r="C13" s="71">
        <f>C19+C26+C32+C39+C46+C52+C58+C63+C69+C77+C84+C93+C100+C104+C109+C115+C119</f>
        <v>114220494.60000001</v>
      </c>
      <c r="D13" s="71">
        <f t="shared" ref="D13:E13" si="6">D19+D26+D32+D39+D46+D52+D58+D63+D69+D77+D84+D93+D100+D104+D109+D115+D119</f>
        <v>112311794.30000001</v>
      </c>
      <c r="E13" s="71">
        <f t="shared" si="6"/>
        <v>105001948.99999999</v>
      </c>
    </row>
    <row r="14" spans="1:5" ht="16.5" thickBot="1" x14ac:dyDescent="0.3">
      <c r="A14" s="80"/>
      <c r="B14" s="48" t="s">
        <v>92</v>
      </c>
      <c r="C14" s="74">
        <f>C13/C5</f>
        <v>0.6743425224742372</v>
      </c>
      <c r="D14" s="74">
        <f>D13/D5</f>
        <v>0.68128751981239022</v>
      </c>
      <c r="E14" s="74">
        <f>E13/E5</f>
        <v>0.74224482837455386</v>
      </c>
    </row>
    <row r="15" spans="1:5" ht="32.25" thickTop="1" x14ac:dyDescent="0.25">
      <c r="A15" s="81">
        <v>1</v>
      </c>
      <c r="B15" s="38" t="s">
        <v>37</v>
      </c>
      <c r="C15" s="75">
        <f>SUM(C18:C20)</f>
        <v>26783787.399999999</v>
      </c>
      <c r="D15" s="75">
        <f>SUM(D18:D20)</f>
        <v>27192097.800000001</v>
      </c>
      <c r="E15" s="75">
        <f>SUM(E18:E20)</f>
        <v>25833249.100000001</v>
      </c>
    </row>
    <row r="16" spans="1:5" s="40" customFormat="1" ht="15.75" x14ac:dyDescent="0.25">
      <c r="A16" s="82"/>
      <c r="B16" s="39" t="s">
        <v>100</v>
      </c>
      <c r="C16" s="76">
        <f>(C18+C20)/C15*100</f>
        <v>14.903250762810341</v>
      </c>
      <c r="D16" s="76">
        <f t="shared" ref="D16:E16" si="7">(D18+D20)/D15*100</f>
        <v>14.590818366356418</v>
      </c>
      <c r="E16" s="76">
        <f t="shared" si="7"/>
        <v>12.711064672077969</v>
      </c>
    </row>
    <row r="17" spans="1:5" s="40" customFormat="1" ht="15.75" x14ac:dyDescent="0.25">
      <c r="A17" s="82"/>
      <c r="B17" s="39" t="s">
        <v>101</v>
      </c>
      <c r="C17" s="76">
        <f>(C19)/C15*100</f>
        <v>85.096749237189655</v>
      </c>
      <c r="D17" s="76">
        <f t="shared" ref="D17:E17" si="8">(D19)/D15*100</f>
        <v>85.40918163364357</v>
      </c>
      <c r="E17" s="76">
        <f t="shared" si="8"/>
        <v>87.288935327922033</v>
      </c>
    </row>
    <row r="18" spans="1:5" ht="15.75" x14ac:dyDescent="0.25">
      <c r="A18" s="83"/>
      <c r="B18" s="31" t="s">
        <v>93</v>
      </c>
      <c r="C18" s="36">
        <v>1605982.2</v>
      </c>
      <c r="D18" s="36">
        <v>2273849.2999999998</v>
      </c>
      <c r="E18" s="36">
        <v>1338010.1000000001</v>
      </c>
    </row>
    <row r="19" spans="1:5" ht="15.75" x14ac:dyDescent="0.25">
      <c r="A19" s="83"/>
      <c r="B19" s="31" t="s">
        <v>99</v>
      </c>
      <c r="C19" s="36">
        <v>22792132.399999999</v>
      </c>
      <c r="D19" s="36">
        <v>23224548.199999999</v>
      </c>
      <c r="E19" s="36">
        <v>22549568.100000001</v>
      </c>
    </row>
    <row r="20" spans="1:5" ht="15.75" x14ac:dyDescent="0.25">
      <c r="A20" s="83"/>
      <c r="B20" s="31" t="s">
        <v>97</v>
      </c>
      <c r="C20" s="36">
        <v>2385672.7999999998</v>
      </c>
      <c r="D20" s="36">
        <v>1693700.3</v>
      </c>
      <c r="E20" s="36">
        <v>1945670.9</v>
      </c>
    </row>
    <row r="21" spans="1:5" ht="31.5" x14ac:dyDescent="0.25">
      <c r="A21" s="84">
        <v>2</v>
      </c>
      <c r="B21" s="30" t="s">
        <v>41</v>
      </c>
      <c r="C21" s="49">
        <f>SUM(C24:C27)</f>
        <v>42027599.199999996</v>
      </c>
      <c r="D21" s="49">
        <f>SUM(D24:D27)</f>
        <v>43263559.399999999</v>
      </c>
      <c r="E21" s="49">
        <f>SUM(E24:E27)</f>
        <v>41419805.700000003</v>
      </c>
    </row>
    <row r="22" spans="1:5" ht="15.75" x14ac:dyDescent="0.25">
      <c r="A22" s="84"/>
      <c r="B22" s="39" t="s">
        <v>100</v>
      </c>
      <c r="C22" s="76">
        <f>(C24+C25+C27)/C21*100</f>
        <v>5.5443207424515464</v>
      </c>
      <c r="D22" s="76">
        <f t="shared" ref="D22:E22" si="9">(D24+D25+D27)/D21*100</f>
        <v>8.6631327888384515</v>
      </c>
      <c r="E22" s="76">
        <f t="shared" si="9"/>
        <v>7.4184232592863175</v>
      </c>
    </row>
    <row r="23" spans="1:5" ht="15.75" x14ac:dyDescent="0.25">
      <c r="A23" s="84"/>
      <c r="B23" s="39" t="s">
        <v>101</v>
      </c>
      <c r="C23" s="76">
        <f>C26/C21*100</f>
        <v>94.455679257548454</v>
      </c>
      <c r="D23" s="76">
        <f t="shared" ref="D23:E23" si="10">D26/D21*100</f>
        <v>91.336867211161547</v>
      </c>
      <c r="E23" s="76">
        <f t="shared" si="10"/>
        <v>92.581576740713672</v>
      </c>
    </row>
    <row r="24" spans="1:5" ht="15.75" x14ac:dyDescent="0.25">
      <c r="A24" s="83"/>
      <c r="B24" s="31" t="s">
        <v>93</v>
      </c>
      <c r="C24" s="36">
        <v>528291.5</v>
      </c>
      <c r="D24" s="36">
        <v>1512544.7</v>
      </c>
      <c r="E24" s="36">
        <v>393222.5</v>
      </c>
    </row>
    <row r="25" spans="1:5" ht="15.75" x14ac:dyDescent="0.25">
      <c r="A25" s="83"/>
      <c r="B25" s="31" t="s">
        <v>94</v>
      </c>
      <c r="C25" s="36">
        <v>209678.6</v>
      </c>
      <c r="D25" s="36">
        <v>0</v>
      </c>
      <c r="E25" s="36">
        <v>0</v>
      </c>
    </row>
    <row r="26" spans="1:5" ht="15.75" x14ac:dyDescent="0.25">
      <c r="A26" s="83"/>
      <c r="B26" s="31" t="s">
        <v>99</v>
      </c>
      <c r="C26" s="36">
        <v>39697454.299999997</v>
      </c>
      <c r="D26" s="36">
        <v>39515579.799999997</v>
      </c>
      <c r="E26" s="36">
        <v>38347109.200000003</v>
      </c>
    </row>
    <row r="27" spans="1:5" ht="15.75" x14ac:dyDescent="0.25">
      <c r="A27" s="83"/>
      <c r="B27" s="31" t="s">
        <v>97</v>
      </c>
      <c r="C27" s="36">
        <v>1592174.8</v>
      </c>
      <c r="D27" s="36">
        <v>2235434.9</v>
      </c>
      <c r="E27" s="36">
        <v>2679474</v>
      </c>
    </row>
    <row r="28" spans="1:5" ht="47.25" x14ac:dyDescent="0.25">
      <c r="A28" s="84">
        <v>3</v>
      </c>
      <c r="B28" s="30" t="s">
        <v>47</v>
      </c>
      <c r="C28" s="49">
        <f>SUM(C31:C33)</f>
        <v>29619466.600000001</v>
      </c>
      <c r="D28" s="49">
        <f>SUM(D31:D33)</f>
        <v>30482602.200000003</v>
      </c>
      <c r="E28" s="49">
        <f>SUM(E31:E33)</f>
        <v>22272642.399999999</v>
      </c>
    </row>
    <row r="29" spans="1:5" ht="15.75" x14ac:dyDescent="0.25">
      <c r="A29" s="84"/>
      <c r="B29" s="39" t="s">
        <v>100</v>
      </c>
      <c r="C29" s="76">
        <f>(C31+C33)/C28*100</f>
        <v>38.455300879726174</v>
      </c>
      <c r="D29" s="76">
        <f t="shared" ref="D29:E29" si="11">(D31+D33)/D28*100</f>
        <v>40.159090814103784</v>
      </c>
      <c r="E29" s="76">
        <f t="shared" si="11"/>
        <v>36.612947640195578</v>
      </c>
    </row>
    <row r="30" spans="1:5" ht="15.75" x14ac:dyDescent="0.25">
      <c r="A30" s="84"/>
      <c r="B30" s="39" t="s">
        <v>101</v>
      </c>
      <c r="C30" s="76">
        <f>C32/C28*100</f>
        <v>61.544699120273826</v>
      </c>
      <c r="D30" s="76">
        <f t="shared" ref="D30:E30" si="12">D32/D28*100</f>
        <v>59.840909185896209</v>
      </c>
      <c r="E30" s="76">
        <f t="shared" si="12"/>
        <v>63.387052359804429</v>
      </c>
    </row>
    <row r="31" spans="1:5" ht="15.75" x14ac:dyDescent="0.25">
      <c r="A31" s="83"/>
      <c r="B31" s="31" t="s">
        <v>93</v>
      </c>
      <c r="C31" s="36">
        <v>4337316.3</v>
      </c>
      <c r="D31" s="36">
        <v>4586988</v>
      </c>
      <c r="E31" s="36">
        <v>1991777.2</v>
      </c>
    </row>
    <row r="32" spans="1:5" ht="15.75" x14ac:dyDescent="0.25">
      <c r="A32" s="83"/>
      <c r="B32" s="31" t="s">
        <v>99</v>
      </c>
      <c r="C32" s="36">
        <v>18229211.600000001</v>
      </c>
      <c r="D32" s="36">
        <v>18241066.300000001</v>
      </c>
      <c r="E32" s="36">
        <v>14117971.5</v>
      </c>
    </row>
    <row r="33" spans="1:5" ht="15.75" x14ac:dyDescent="0.25">
      <c r="A33" s="83"/>
      <c r="B33" s="31" t="s">
        <v>97</v>
      </c>
      <c r="C33" s="36">
        <v>7052938.7000000002</v>
      </c>
      <c r="D33" s="36">
        <v>7654547.9000000004</v>
      </c>
      <c r="E33" s="36">
        <v>6162893.7000000002</v>
      </c>
    </row>
    <row r="34" spans="1:5" ht="31.5" x14ac:dyDescent="0.25">
      <c r="A34" s="84">
        <v>4</v>
      </c>
      <c r="B34" s="30" t="s">
        <v>57</v>
      </c>
      <c r="C34" s="49">
        <f>SUM(C37:C40)</f>
        <v>2271823.2999999998</v>
      </c>
      <c r="D34" s="49">
        <f>SUM(D37:D40)</f>
        <v>1556752.1</v>
      </c>
      <c r="E34" s="49">
        <f>SUM(E37:E40)</f>
        <v>1350617.6</v>
      </c>
    </row>
    <row r="35" spans="1:5" ht="15.75" x14ac:dyDescent="0.25">
      <c r="A35" s="84"/>
      <c r="B35" s="39" t="s">
        <v>100</v>
      </c>
      <c r="C35" s="76">
        <f>(C37+C38+C40)/C34*100</f>
        <v>63.942543418759726</v>
      </c>
      <c r="D35" s="76">
        <f t="shared" ref="D35:E35" si="13">(D37+D38+D40)/D34*100</f>
        <v>47.385855461508612</v>
      </c>
      <c r="E35" s="76">
        <f t="shared" si="13"/>
        <v>37.933024121705508</v>
      </c>
    </row>
    <row r="36" spans="1:5" ht="15.75" x14ac:dyDescent="0.25">
      <c r="A36" s="84"/>
      <c r="B36" s="39" t="s">
        <v>101</v>
      </c>
      <c r="C36" s="76">
        <f>C39/C34*100</f>
        <v>36.057456581240274</v>
      </c>
      <c r="D36" s="76">
        <f t="shared" ref="D36:E36" si="14">D39/D34*100</f>
        <v>52.614144538491395</v>
      </c>
      <c r="E36" s="76">
        <f t="shared" si="14"/>
        <v>62.066975878294485</v>
      </c>
    </row>
    <row r="37" spans="1:5" ht="15.75" x14ac:dyDescent="0.25">
      <c r="A37" s="83"/>
      <c r="B37" s="31" t="s">
        <v>93</v>
      </c>
      <c r="C37" s="36">
        <v>670597.19999999995</v>
      </c>
      <c r="D37" s="36">
        <v>382197.6</v>
      </c>
      <c r="E37" s="36">
        <v>84063.1</v>
      </c>
    </row>
    <row r="38" spans="1:5" ht="15.75" x14ac:dyDescent="0.25">
      <c r="A38" s="83"/>
      <c r="B38" s="31" t="s">
        <v>94</v>
      </c>
      <c r="C38" s="36">
        <v>387099.6</v>
      </c>
      <c r="D38" s="36">
        <v>39215.699999999997</v>
      </c>
      <c r="E38" s="36">
        <v>112000</v>
      </c>
    </row>
    <row r="39" spans="1:5" ht="15.75" x14ac:dyDescent="0.25">
      <c r="A39" s="83"/>
      <c r="B39" s="31" t="s">
        <v>99</v>
      </c>
      <c r="C39" s="36">
        <v>819161.7</v>
      </c>
      <c r="D39" s="36">
        <v>819071.8</v>
      </c>
      <c r="E39" s="36">
        <v>838287.5</v>
      </c>
    </row>
    <row r="40" spans="1:5" ht="15.75" x14ac:dyDescent="0.25">
      <c r="A40" s="83"/>
      <c r="B40" s="31" t="s">
        <v>97</v>
      </c>
      <c r="C40" s="36">
        <v>394964.8</v>
      </c>
      <c r="D40" s="36">
        <v>316267</v>
      </c>
      <c r="E40" s="36">
        <v>316267</v>
      </c>
    </row>
    <row r="41" spans="1:5" ht="31.5" x14ac:dyDescent="0.25">
      <c r="A41" s="84">
        <v>5</v>
      </c>
      <c r="B41" s="30" t="s">
        <v>58</v>
      </c>
      <c r="C41" s="49">
        <f>SUM(C44:C47)</f>
        <v>3499498.5</v>
      </c>
      <c r="D41" s="49">
        <f>SUM(D44:D47)</f>
        <v>2871658.6</v>
      </c>
      <c r="E41" s="49">
        <f>SUM(E44:E47)</f>
        <v>2664031.8000000003</v>
      </c>
    </row>
    <row r="42" spans="1:5" ht="15.75" x14ac:dyDescent="0.25">
      <c r="A42" s="84"/>
      <c r="B42" s="39" t="s">
        <v>100</v>
      </c>
      <c r="C42" s="76">
        <f>(C44+C45+C47)/C41*100</f>
        <v>35.012682531511302</v>
      </c>
      <c r="D42" s="76">
        <f t="shared" ref="D42:E42" si="15">(D44+D45+D47)/D41*100</f>
        <v>22.294056821378415</v>
      </c>
      <c r="E42" s="76">
        <f t="shared" si="15"/>
        <v>16.220140465290239</v>
      </c>
    </row>
    <row r="43" spans="1:5" ht="15.75" x14ac:dyDescent="0.25">
      <c r="A43" s="84"/>
      <c r="B43" s="39" t="s">
        <v>101</v>
      </c>
      <c r="C43" s="76">
        <f>C46/C41*100</f>
        <v>64.987317468488698</v>
      </c>
      <c r="D43" s="76">
        <f t="shared" ref="D43:E43" si="16">D46/D41*100</f>
        <v>77.705943178621567</v>
      </c>
      <c r="E43" s="76">
        <f t="shared" si="16"/>
        <v>83.779859534709757</v>
      </c>
    </row>
    <row r="44" spans="1:5" ht="15.75" x14ac:dyDescent="0.25">
      <c r="A44" s="83"/>
      <c r="B44" s="31" t="s">
        <v>93</v>
      </c>
      <c r="C44" s="36">
        <v>416977.4</v>
      </c>
      <c r="D44" s="36">
        <v>6637</v>
      </c>
      <c r="E44" s="36">
        <v>3837</v>
      </c>
    </row>
    <row r="45" spans="1:5" ht="15.75" x14ac:dyDescent="0.25">
      <c r="A45" s="83"/>
      <c r="B45" s="31" t="s">
        <v>94</v>
      </c>
      <c r="C45" s="36">
        <v>263410.5</v>
      </c>
      <c r="D45" s="36">
        <v>320371.20000000001</v>
      </c>
      <c r="E45" s="36">
        <v>304612.7</v>
      </c>
    </row>
    <row r="46" spans="1:5" ht="15.75" x14ac:dyDescent="0.25">
      <c r="A46" s="83"/>
      <c r="B46" s="31" t="s">
        <v>99</v>
      </c>
      <c r="C46" s="36">
        <v>2274230.2000000002</v>
      </c>
      <c r="D46" s="36">
        <v>2231449.4</v>
      </c>
      <c r="E46" s="36">
        <v>2231922.1</v>
      </c>
    </row>
    <row r="47" spans="1:5" ht="15.75" x14ac:dyDescent="0.25">
      <c r="A47" s="83"/>
      <c r="B47" s="31" t="s">
        <v>97</v>
      </c>
      <c r="C47" s="36">
        <v>544880.4</v>
      </c>
      <c r="D47" s="36">
        <v>313201</v>
      </c>
      <c r="E47" s="36">
        <v>123660</v>
      </c>
    </row>
    <row r="48" spans="1:5" ht="47.25" x14ac:dyDescent="0.25">
      <c r="A48" s="84">
        <v>6</v>
      </c>
      <c r="B48" s="30" t="s">
        <v>60</v>
      </c>
      <c r="C48" s="49">
        <f>SUM(C51:C53)</f>
        <v>7233277.0999999996</v>
      </c>
      <c r="D48" s="49">
        <f>SUM(D51:D53)</f>
        <v>5967500.6000000006</v>
      </c>
      <c r="E48" s="49">
        <f>SUM(E51:E53)</f>
        <v>1530259.8</v>
      </c>
    </row>
    <row r="49" spans="1:5" ht="15.75" x14ac:dyDescent="0.25">
      <c r="A49" s="84"/>
      <c r="B49" s="39" t="s">
        <v>100</v>
      </c>
      <c r="C49" s="76">
        <f>(C51+C53)/C48*100</f>
        <v>80.412471685897401</v>
      </c>
      <c r="D49" s="76">
        <f t="shared" ref="D49:E49" si="17">(D51+D53)/D48*100</f>
        <v>79.490237504123584</v>
      </c>
      <c r="E49" s="76">
        <f t="shared" si="17"/>
        <v>22.76600352436887</v>
      </c>
    </row>
    <row r="50" spans="1:5" ht="15.75" x14ac:dyDescent="0.25">
      <c r="A50" s="84"/>
      <c r="B50" s="39" t="s">
        <v>101</v>
      </c>
      <c r="C50" s="76">
        <f>C52/C48*100</f>
        <v>19.58752831410261</v>
      </c>
      <c r="D50" s="76">
        <f t="shared" ref="D50:E50" si="18">D52/D48*100</f>
        <v>20.509762495876412</v>
      </c>
      <c r="E50" s="76">
        <f t="shared" si="18"/>
        <v>77.23399647563113</v>
      </c>
    </row>
    <row r="51" spans="1:5" ht="15.75" x14ac:dyDescent="0.25">
      <c r="A51" s="83"/>
      <c r="B51" s="31" t="s">
        <v>93</v>
      </c>
      <c r="C51" s="36">
        <v>3715418.3</v>
      </c>
      <c r="D51" s="36">
        <v>4395201.4000000004</v>
      </c>
      <c r="E51" s="36">
        <v>0</v>
      </c>
    </row>
    <row r="52" spans="1:5" ht="15.75" x14ac:dyDescent="0.25">
      <c r="A52" s="83"/>
      <c r="B52" s="31" t="s">
        <v>99</v>
      </c>
      <c r="C52" s="36">
        <v>1416820.2</v>
      </c>
      <c r="D52" s="36">
        <v>1223920.2</v>
      </c>
      <c r="E52" s="36">
        <v>1181880.8</v>
      </c>
    </row>
    <row r="53" spans="1:5" ht="15.75" x14ac:dyDescent="0.25">
      <c r="A53" s="83"/>
      <c r="B53" s="31" t="s">
        <v>97</v>
      </c>
      <c r="C53" s="36">
        <v>2101038.6</v>
      </c>
      <c r="D53" s="36">
        <v>348379</v>
      </c>
      <c r="E53" s="36">
        <v>348379</v>
      </c>
    </row>
    <row r="54" spans="1:5" ht="63" x14ac:dyDescent="0.25">
      <c r="A54" s="84">
        <v>7</v>
      </c>
      <c r="B54" s="30" t="s">
        <v>62</v>
      </c>
      <c r="C54" s="49">
        <f>SUM(C57:C59)</f>
        <v>8660945.2999999989</v>
      </c>
      <c r="D54" s="49">
        <f>SUM(D57:D59)</f>
        <v>8283833.0999999996</v>
      </c>
      <c r="E54" s="49">
        <f>SUM(E57:E59)</f>
        <v>9400069.5</v>
      </c>
    </row>
    <row r="55" spans="1:5" ht="15.75" x14ac:dyDescent="0.25">
      <c r="A55" s="84"/>
      <c r="B55" s="39" t="s">
        <v>100</v>
      </c>
      <c r="C55" s="76">
        <f>(C57+C59)/C54*100</f>
        <v>15.987504273927236</v>
      </c>
      <c r="D55" s="76">
        <f t="shared" ref="D55:E55" si="19">(D57+D59)/D54*100</f>
        <v>21.25989114870023</v>
      </c>
      <c r="E55" s="76">
        <f t="shared" si="19"/>
        <v>30.523053047639703</v>
      </c>
    </row>
    <row r="56" spans="1:5" ht="15.75" x14ac:dyDescent="0.25">
      <c r="A56" s="84"/>
      <c r="B56" s="39" t="s">
        <v>101</v>
      </c>
      <c r="C56" s="76">
        <f>C58/C54*100</f>
        <v>84.012495726072771</v>
      </c>
      <c r="D56" s="76">
        <f t="shared" ref="D56:E56" si="20">D58/D54*100</f>
        <v>78.740108851299766</v>
      </c>
      <c r="E56" s="76">
        <f t="shared" si="20"/>
        <v>69.476946952360294</v>
      </c>
    </row>
    <row r="57" spans="1:5" ht="15.75" x14ac:dyDescent="0.25">
      <c r="A57" s="83"/>
      <c r="B57" s="31" t="s">
        <v>93</v>
      </c>
      <c r="C57" s="36">
        <v>975330.8</v>
      </c>
      <c r="D57" s="36">
        <v>644560.1</v>
      </c>
      <c r="E57" s="36">
        <v>212700</v>
      </c>
    </row>
    <row r="58" spans="1:5" ht="15.75" x14ac:dyDescent="0.25">
      <c r="A58" s="83"/>
      <c r="B58" s="31" t="s">
        <v>99</v>
      </c>
      <c r="C58" s="36">
        <v>7276276.2999999998</v>
      </c>
      <c r="D58" s="36">
        <v>6522699.2000000002</v>
      </c>
      <c r="E58" s="36">
        <v>6530881.2999999998</v>
      </c>
    </row>
    <row r="59" spans="1:5" ht="15.75" x14ac:dyDescent="0.25">
      <c r="A59" s="83"/>
      <c r="B59" s="31" t="s">
        <v>97</v>
      </c>
      <c r="C59" s="36">
        <v>409338.2</v>
      </c>
      <c r="D59" s="36">
        <v>1116573.8</v>
      </c>
      <c r="E59" s="36">
        <v>2656488.2000000002</v>
      </c>
    </row>
    <row r="60" spans="1:5" ht="31.5" x14ac:dyDescent="0.25">
      <c r="A60" s="84">
        <v>8</v>
      </c>
      <c r="B60" s="30" t="s">
        <v>63</v>
      </c>
      <c r="C60" s="49">
        <f>C63+C64</f>
        <v>3035331.4</v>
      </c>
      <c r="D60" s="49">
        <f t="shared" ref="D60:E60" si="21">D63+D64</f>
        <v>2746195.1</v>
      </c>
      <c r="E60" s="49">
        <f t="shared" si="21"/>
        <v>2749062.5</v>
      </c>
    </row>
    <row r="61" spans="1:5" ht="15.75" x14ac:dyDescent="0.25">
      <c r="A61" s="84"/>
      <c r="B61" s="39" t="s">
        <v>100</v>
      </c>
      <c r="C61" s="76">
        <f>C64/C60*100</f>
        <v>4.4146744569637439</v>
      </c>
      <c r="D61" s="76">
        <f t="shared" ref="D61:E61" si="22">D64/D60*100</f>
        <v>0</v>
      </c>
      <c r="E61" s="76">
        <f t="shared" si="22"/>
        <v>0</v>
      </c>
    </row>
    <row r="62" spans="1:5" ht="15.75" x14ac:dyDescent="0.25">
      <c r="A62" s="84"/>
      <c r="B62" s="39" t="s">
        <v>101</v>
      </c>
      <c r="C62" s="76">
        <f>C63/C60*100</f>
        <v>95.585325543036262</v>
      </c>
      <c r="D62" s="76">
        <f t="shared" ref="D62:E62" si="23">D63/D60*100</f>
        <v>100</v>
      </c>
      <c r="E62" s="76">
        <f t="shared" si="23"/>
        <v>100</v>
      </c>
    </row>
    <row r="63" spans="1:5" ht="15.75" x14ac:dyDescent="0.25">
      <c r="A63" s="83"/>
      <c r="B63" s="31" t="s">
        <v>99</v>
      </c>
      <c r="C63" s="36">
        <v>2901331.4</v>
      </c>
      <c r="D63" s="36">
        <v>2746195.1</v>
      </c>
      <c r="E63" s="36">
        <v>2749062.5</v>
      </c>
    </row>
    <row r="64" spans="1:5" ht="15.75" x14ac:dyDescent="0.25">
      <c r="A64" s="83"/>
      <c r="B64" s="32" t="s">
        <v>96</v>
      </c>
      <c r="C64" s="36">
        <v>134000</v>
      </c>
      <c r="D64" s="36">
        <v>0</v>
      </c>
      <c r="E64" s="36">
        <v>0</v>
      </c>
    </row>
    <row r="65" spans="1:5" ht="31.5" x14ac:dyDescent="0.25">
      <c r="A65" s="84">
        <v>9</v>
      </c>
      <c r="B65" s="30" t="s">
        <v>65</v>
      </c>
      <c r="C65" s="49">
        <f>SUM(C68:C71)</f>
        <v>2590415.6999999997</v>
      </c>
      <c r="D65" s="49">
        <f>SUM(D68:D71)</f>
        <v>2597042.2999999998</v>
      </c>
      <c r="E65" s="49">
        <f>SUM(E68:E71)</f>
        <v>2079144.3</v>
      </c>
    </row>
    <row r="66" spans="1:5" ht="15.75" x14ac:dyDescent="0.25">
      <c r="A66" s="84"/>
      <c r="B66" s="39" t="s">
        <v>100</v>
      </c>
      <c r="C66" s="76">
        <f>(C68+C70+C71)/C65*100</f>
        <v>10.806535800412268</v>
      </c>
      <c r="D66" s="76">
        <f t="shared" ref="D66:E66" si="24">(D68+D70+D71)/D65*100</f>
        <v>11.396706938504622</v>
      </c>
      <c r="E66" s="76">
        <f t="shared" si="24"/>
        <v>10.737383643838477</v>
      </c>
    </row>
    <row r="67" spans="1:5" ht="15.75" x14ac:dyDescent="0.25">
      <c r="A67" s="84"/>
      <c r="B67" s="39" t="s">
        <v>101</v>
      </c>
      <c r="C67" s="76">
        <f>C69/C65*100</f>
        <v>89.193464199587751</v>
      </c>
      <c r="D67" s="76">
        <f t="shared" ref="D67:E67" si="25">D69/D65*100</f>
        <v>88.603293061495378</v>
      </c>
      <c r="E67" s="76">
        <f t="shared" si="25"/>
        <v>89.26261635616153</v>
      </c>
    </row>
    <row r="68" spans="1:5" ht="15.75" x14ac:dyDescent="0.25">
      <c r="A68" s="83"/>
      <c r="B68" s="31" t="s">
        <v>93</v>
      </c>
      <c r="C68" s="36">
        <v>37415.800000000003</v>
      </c>
      <c r="D68" s="36">
        <v>94069.8</v>
      </c>
      <c r="E68" s="36">
        <v>0</v>
      </c>
    </row>
    <row r="69" spans="1:5" ht="15.75" x14ac:dyDescent="0.25">
      <c r="A69" s="83"/>
      <c r="B69" s="31" t="s">
        <v>99</v>
      </c>
      <c r="C69" s="36">
        <v>2310481.5</v>
      </c>
      <c r="D69" s="36">
        <v>2301065</v>
      </c>
      <c r="E69" s="36">
        <v>1855898.6</v>
      </c>
    </row>
    <row r="70" spans="1:5" ht="15.75" x14ac:dyDescent="0.25">
      <c r="A70" s="83"/>
      <c r="B70" s="31" t="s">
        <v>95</v>
      </c>
      <c r="C70" s="36">
        <v>32400</v>
      </c>
      <c r="D70" s="36">
        <v>21900</v>
      </c>
      <c r="E70" s="36">
        <v>0</v>
      </c>
    </row>
    <row r="71" spans="1:5" ht="15.75" x14ac:dyDescent="0.25">
      <c r="A71" s="83"/>
      <c r="B71" s="31" t="s">
        <v>97</v>
      </c>
      <c r="C71" s="36">
        <v>210118.39999999999</v>
      </c>
      <c r="D71" s="36">
        <v>180007.5</v>
      </c>
      <c r="E71" s="36">
        <v>223245.7</v>
      </c>
    </row>
    <row r="72" spans="1:5" ht="31.5" x14ac:dyDescent="0.25">
      <c r="A72" s="84">
        <v>10</v>
      </c>
      <c r="B72" s="30" t="s">
        <v>68</v>
      </c>
      <c r="C72" s="49">
        <f>SUM(C75:C79)</f>
        <v>3360222.6</v>
      </c>
      <c r="D72" s="49">
        <f>SUM(D75:D79)</f>
        <v>3451561.9000000004</v>
      </c>
      <c r="E72" s="49">
        <f>SUM(E75:E79)</f>
        <v>3087318.5</v>
      </c>
    </row>
    <row r="73" spans="1:5" ht="15.75" x14ac:dyDescent="0.25">
      <c r="A73" s="84"/>
      <c r="B73" s="39" t="s">
        <v>100</v>
      </c>
      <c r="C73" s="76">
        <f>(C75+C76+C78+C79)/C72*100</f>
        <v>27.561462743569425</v>
      </c>
      <c r="D73" s="76">
        <f t="shared" ref="D73:E73" si="26">(D75+D76+D78+D79)/D72*100</f>
        <v>33.825874598975034</v>
      </c>
      <c r="E73" s="76">
        <f t="shared" si="26"/>
        <v>26.096186707008041</v>
      </c>
    </row>
    <row r="74" spans="1:5" ht="15.75" x14ac:dyDescent="0.25">
      <c r="A74" s="84"/>
      <c r="B74" s="39" t="s">
        <v>101</v>
      </c>
      <c r="C74" s="76">
        <f>C77/C72*100</f>
        <v>72.438537256430564</v>
      </c>
      <c r="D74" s="76">
        <f t="shared" ref="D74:E74" si="27">D77/D72*100</f>
        <v>66.174125401024966</v>
      </c>
      <c r="E74" s="76">
        <f t="shared" si="27"/>
        <v>73.903813292991956</v>
      </c>
    </row>
    <row r="75" spans="1:5" ht="15.75" x14ac:dyDescent="0.25">
      <c r="A75" s="83"/>
      <c r="B75" s="32" t="s">
        <v>93</v>
      </c>
      <c r="C75" s="36">
        <v>88386.2</v>
      </c>
      <c r="D75" s="36">
        <v>355744</v>
      </c>
      <c r="E75" s="36">
        <v>0</v>
      </c>
    </row>
    <row r="76" spans="1:5" ht="15.75" x14ac:dyDescent="0.25">
      <c r="A76" s="83"/>
      <c r="B76" s="32" t="s">
        <v>94</v>
      </c>
      <c r="C76" s="36">
        <v>4712.2</v>
      </c>
      <c r="D76" s="36">
        <v>4712.2</v>
      </c>
      <c r="E76" s="36">
        <v>0</v>
      </c>
    </row>
    <row r="77" spans="1:5" ht="15.75" x14ac:dyDescent="0.25">
      <c r="A77" s="83"/>
      <c r="B77" s="32" t="s">
        <v>99</v>
      </c>
      <c r="C77" s="36">
        <v>2434096.1</v>
      </c>
      <c r="D77" s="36">
        <v>2284040.9</v>
      </c>
      <c r="E77" s="36">
        <v>2281646.1</v>
      </c>
    </row>
    <row r="78" spans="1:5" ht="15.75" x14ac:dyDescent="0.25">
      <c r="A78" s="83"/>
      <c r="B78" s="32" t="s">
        <v>95</v>
      </c>
      <c r="C78" s="36">
        <v>128387.2</v>
      </c>
      <c r="D78" s="36">
        <v>38414</v>
      </c>
      <c r="E78" s="36">
        <v>38414</v>
      </c>
    </row>
    <row r="79" spans="1:5" ht="15.75" x14ac:dyDescent="0.25">
      <c r="A79" s="83"/>
      <c r="B79" s="32" t="s">
        <v>97</v>
      </c>
      <c r="C79" s="36">
        <v>704640.9</v>
      </c>
      <c r="D79" s="36">
        <v>768650.8</v>
      </c>
      <c r="E79" s="36">
        <v>767258.4</v>
      </c>
    </row>
    <row r="80" spans="1:5" ht="47.25" x14ac:dyDescent="0.25">
      <c r="A80" s="84">
        <v>11</v>
      </c>
      <c r="B80" s="30" t="s">
        <v>72</v>
      </c>
      <c r="C80" s="49">
        <f>SUM(C83:C87)</f>
        <v>2530331.1</v>
      </c>
      <c r="D80" s="49">
        <f>SUM(D83:D87)</f>
        <v>1847999.4000000001</v>
      </c>
      <c r="E80" s="49">
        <f>SUM(E83:E87)</f>
        <v>1083380.3999999999</v>
      </c>
    </row>
    <row r="81" spans="1:5" ht="15.75" x14ac:dyDescent="0.25">
      <c r="A81" s="84"/>
      <c r="B81" s="39" t="s">
        <v>100</v>
      </c>
      <c r="C81" s="76">
        <f>(C83+C85+C86+C87)/C80*100</f>
        <v>46.440641701001105</v>
      </c>
      <c r="D81" s="76">
        <f t="shared" ref="D81:E81" si="28">(D83+D85+D86+D87)/D80*100</f>
        <v>53.650147289008856</v>
      </c>
      <c r="E81" s="76">
        <f t="shared" si="28"/>
        <v>57.187096979048178</v>
      </c>
    </row>
    <row r="82" spans="1:5" ht="15.75" x14ac:dyDescent="0.25">
      <c r="A82" s="84"/>
      <c r="B82" s="39" t="s">
        <v>101</v>
      </c>
      <c r="C82" s="76">
        <f>C84/C80*100</f>
        <v>53.559358298998895</v>
      </c>
      <c r="D82" s="76">
        <f t="shared" ref="D82:E82" si="29">D84/D80*100</f>
        <v>46.349852710991136</v>
      </c>
      <c r="E82" s="76">
        <f t="shared" si="29"/>
        <v>42.812903020951829</v>
      </c>
    </row>
    <row r="83" spans="1:5" ht="15.75" x14ac:dyDescent="0.25">
      <c r="A83" s="83"/>
      <c r="B83" s="32" t="s">
        <v>93</v>
      </c>
      <c r="C83" s="36">
        <v>251436.9</v>
      </c>
      <c r="D83" s="36">
        <v>248127.6</v>
      </c>
      <c r="E83" s="36">
        <v>0</v>
      </c>
    </row>
    <row r="84" spans="1:5" ht="15.75" x14ac:dyDescent="0.25">
      <c r="A84" s="83"/>
      <c r="B84" s="32" t="s">
        <v>99</v>
      </c>
      <c r="C84" s="36">
        <v>1355229.1</v>
      </c>
      <c r="D84" s="36">
        <v>856545</v>
      </c>
      <c r="E84" s="36">
        <v>463826.6</v>
      </c>
    </row>
    <row r="85" spans="1:5" ht="15.75" x14ac:dyDescent="0.25">
      <c r="A85" s="83"/>
      <c r="B85" s="32" t="s">
        <v>95</v>
      </c>
      <c r="C85" s="36">
        <v>210798</v>
      </c>
      <c r="D85" s="36">
        <v>69135</v>
      </c>
      <c r="E85" s="36">
        <v>61667</v>
      </c>
    </row>
    <row r="86" spans="1:5" ht="15.75" x14ac:dyDescent="0.25">
      <c r="A86" s="83"/>
      <c r="B86" s="32" t="s">
        <v>96</v>
      </c>
      <c r="C86" s="36">
        <v>11521.3</v>
      </c>
      <c r="D86" s="36">
        <v>11539</v>
      </c>
      <c r="E86" s="36">
        <v>10595</v>
      </c>
    </row>
    <row r="87" spans="1:5" ht="15.75" x14ac:dyDescent="0.25">
      <c r="A87" s="83"/>
      <c r="B87" s="32" t="s">
        <v>97</v>
      </c>
      <c r="C87" s="36">
        <v>701345.8</v>
      </c>
      <c r="D87" s="36">
        <v>662652.80000000005</v>
      </c>
      <c r="E87" s="36">
        <v>547291.80000000005</v>
      </c>
    </row>
    <row r="88" spans="1:5" ht="31.5" x14ac:dyDescent="0.25">
      <c r="A88" s="84">
        <v>12</v>
      </c>
      <c r="B88" s="30" t="s">
        <v>73</v>
      </c>
      <c r="C88" s="49">
        <f>SUM(C91:C94)</f>
        <v>20626059</v>
      </c>
      <c r="D88" s="49">
        <f t="shared" ref="D88:E88" si="30">SUM(D91:D94)</f>
        <v>17586899.100000001</v>
      </c>
      <c r="E88" s="49">
        <f t="shared" si="30"/>
        <v>13229629</v>
      </c>
    </row>
    <row r="89" spans="1:5" ht="15.75" x14ac:dyDescent="0.25">
      <c r="A89" s="84"/>
      <c r="B89" s="39" t="s">
        <v>100</v>
      </c>
      <c r="C89" s="76">
        <f>(C91+C92+C94)/C88*100</f>
        <v>92.969893085247151</v>
      </c>
      <c r="D89" s="76">
        <f t="shared" ref="D89:E89" si="31">(D91+D92+D94)/D88*100</f>
        <v>94.058165148624738</v>
      </c>
      <c r="E89" s="76">
        <f t="shared" si="31"/>
        <v>94.633437566540977</v>
      </c>
    </row>
    <row r="90" spans="1:5" ht="15.75" x14ac:dyDescent="0.25">
      <c r="A90" s="84"/>
      <c r="B90" s="39" t="s">
        <v>101</v>
      </c>
      <c r="C90" s="76">
        <f>C93/C88*100</f>
        <v>7.030106914752837</v>
      </c>
      <c r="D90" s="76">
        <f t="shared" ref="D90:E90" si="32">D93/D88*100</f>
        <v>5.9418348513752486</v>
      </c>
      <c r="E90" s="76">
        <f t="shared" si="32"/>
        <v>5.3665624334590181</v>
      </c>
    </row>
    <row r="91" spans="1:5" ht="15.75" x14ac:dyDescent="0.25">
      <c r="A91" s="84"/>
      <c r="B91" s="32" t="s">
        <v>93</v>
      </c>
      <c r="C91" s="36">
        <v>5046437.5</v>
      </c>
      <c r="D91" s="36">
        <v>6767685.9000000004</v>
      </c>
      <c r="E91" s="36">
        <v>0</v>
      </c>
    </row>
    <row r="92" spans="1:5" ht="15.75" x14ac:dyDescent="0.25">
      <c r="A92" s="83"/>
      <c r="B92" s="32" t="s">
        <v>94</v>
      </c>
      <c r="C92" s="36">
        <v>1270574.6000000001</v>
      </c>
      <c r="D92" s="36">
        <v>43476.5</v>
      </c>
      <c r="E92" s="36">
        <v>0</v>
      </c>
    </row>
    <row r="93" spans="1:5" ht="15.75" x14ac:dyDescent="0.25">
      <c r="A93" s="83"/>
      <c r="B93" s="32" t="s">
        <v>99</v>
      </c>
      <c r="C93" s="36">
        <v>1450034</v>
      </c>
      <c r="D93" s="36">
        <v>1044984.5</v>
      </c>
      <c r="E93" s="36">
        <v>709976.3</v>
      </c>
    </row>
    <row r="94" spans="1:5" ht="15.75" x14ac:dyDescent="0.25">
      <c r="A94" s="83"/>
      <c r="B94" s="32" t="s">
        <v>97</v>
      </c>
      <c r="C94" s="36">
        <v>12859012.9</v>
      </c>
      <c r="D94" s="36">
        <v>9730752.1999999993</v>
      </c>
      <c r="E94" s="36">
        <v>12519652.699999999</v>
      </c>
    </row>
    <row r="95" spans="1:5" ht="31.5" x14ac:dyDescent="0.25">
      <c r="A95" s="84">
        <v>13</v>
      </c>
      <c r="B95" s="30" t="s">
        <v>75</v>
      </c>
      <c r="C95" s="49">
        <f>SUM(C98:C101)</f>
        <v>5115190.9000000004</v>
      </c>
      <c r="D95" s="49">
        <f>SUM(D98:D101)</f>
        <v>4426855.9000000004</v>
      </c>
      <c r="E95" s="49">
        <f>SUM(E98:E101)</f>
        <v>3843107.5</v>
      </c>
    </row>
    <row r="96" spans="1:5" ht="15.75" x14ac:dyDescent="0.25">
      <c r="A96" s="84"/>
      <c r="B96" s="39" t="s">
        <v>100</v>
      </c>
      <c r="C96" s="76">
        <f>(C98+C99+C101)/C95*100</f>
        <v>83.409790238718159</v>
      </c>
      <c r="D96" s="76">
        <f t="shared" ref="D96:E96" si="33">(D98+D99+D101)/D95*100</f>
        <v>81.118389238737137</v>
      </c>
      <c r="E96" s="76">
        <f t="shared" si="33"/>
        <v>78.211920951990038</v>
      </c>
    </row>
    <row r="97" spans="1:5" ht="15.75" x14ac:dyDescent="0.25">
      <c r="A97" s="84"/>
      <c r="B97" s="39" t="s">
        <v>101</v>
      </c>
      <c r="C97" s="76">
        <f>C100/C95*100</f>
        <v>16.590209761281834</v>
      </c>
      <c r="D97" s="76">
        <f t="shared" ref="D97:E97" si="34">D100/D95*100</f>
        <v>18.881610761262863</v>
      </c>
      <c r="E97" s="76">
        <f t="shared" si="34"/>
        <v>21.78807904800998</v>
      </c>
    </row>
    <row r="98" spans="1:5" ht="15.75" x14ac:dyDescent="0.25">
      <c r="A98" s="83"/>
      <c r="B98" s="31" t="s">
        <v>93</v>
      </c>
      <c r="C98" s="36">
        <v>37183.699999999997</v>
      </c>
      <c r="D98" s="36">
        <v>51397</v>
      </c>
      <c r="E98" s="36">
        <v>0</v>
      </c>
    </row>
    <row r="99" spans="1:5" ht="15.75" x14ac:dyDescent="0.25">
      <c r="A99" s="83"/>
      <c r="B99" s="31" t="s">
        <v>94</v>
      </c>
      <c r="C99" s="36">
        <v>3066165.4</v>
      </c>
      <c r="D99" s="36">
        <v>2722591.2</v>
      </c>
      <c r="E99" s="36">
        <v>2172971.4</v>
      </c>
    </row>
    <row r="100" spans="1:5" ht="15.75" x14ac:dyDescent="0.25">
      <c r="A100" s="83"/>
      <c r="B100" s="31" t="s">
        <v>99</v>
      </c>
      <c r="C100" s="36">
        <v>848620.9</v>
      </c>
      <c r="D100" s="36">
        <v>835861.7</v>
      </c>
      <c r="E100" s="36">
        <v>837339.3</v>
      </c>
    </row>
    <row r="101" spans="1:5" ht="15.75" x14ac:dyDescent="0.25">
      <c r="A101" s="83"/>
      <c r="B101" s="31" t="s">
        <v>97</v>
      </c>
      <c r="C101" s="36">
        <v>1163220.8999999999</v>
      </c>
      <c r="D101" s="36">
        <v>817006</v>
      </c>
      <c r="E101" s="36">
        <v>832796.8</v>
      </c>
    </row>
    <row r="102" spans="1:5" ht="47.25" x14ac:dyDescent="0.25">
      <c r="A102" s="84">
        <v>14</v>
      </c>
      <c r="B102" s="30" t="s">
        <v>78</v>
      </c>
      <c r="C102" s="49">
        <f>C104</f>
        <v>7595743.0999999996</v>
      </c>
      <c r="D102" s="49">
        <f>D104</f>
        <v>8711698.5</v>
      </c>
      <c r="E102" s="49">
        <f>E104</f>
        <v>8847999.8000000007</v>
      </c>
    </row>
    <row r="103" spans="1:5" ht="15.75" x14ac:dyDescent="0.25">
      <c r="A103" s="84"/>
      <c r="B103" s="39" t="s">
        <v>101</v>
      </c>
      <c r="C103" s="76">
        <f>C104/C102*100</f>
        <v>100</v>
      </c>
      <c r="D103" s="76">
        <f t="shared" ref="D103:E103" si="35">D104/D102*100</f>
        <v>100</v>
      </c>
      <c r="E103" s="76">
        <f t="shared" si="35"/>
        <v>100</v>
      </c>
    </row>
    <row r="104" spans="1:5" ht="15.75" x14ac:dyDescent="0.25">
      <c r="A104" s="83"/>
      <c r="B104" s="31" t="s">
        <v>99</v>
      </c>
      <c r="C104" s="36">
        <v>7595743.0999999996</v>
      </c>
      <c r="D104" s="36">
        <v>8711698.5</v>
      </c>
      <c r="E104" s="36">
        <v>8847999.8000000007</v>
      </c>
    </row>
    <row r="105" spans="1:5" ht="31.5" x14ac:dyDescent="0.25">
      <c r="A105" s="84">
        <v>15</v>
      </c>
      <c r="B105" s="30" t="s">
        <v>80</v>
      </c>
      <c r="C105" s="49">
        <f>C108+C109+C110</f>
        <v>2002504.4999999998</v>
      </c>
      <c r="D105" s="49">
        <f>D108+D109+D110</f>
        <v>929465.5</v>
      </c>
      <c r="E105" s="49">
        <f>E108+E109+E110</f>
        <v>931538.6</v>
      </c>
    </row>
    <row r="106" spans="1:5" ht="15.75" x14ac:dyDescent="0.25">
      <c r="A106" s="84"/>
      <c r="B106" s="39" t="s">
        <v>100</v>
      </c>
      <c r="C106" s="76">
        <f>(C108+C110)/C105*100</f>
        <v>5.0793543784795485</v>
      </c>
      <c r="D106" s="76">
        <f t="shared" ref="D106:E106" si="36">(D108+D110)/D105*100</f>
        <v>9.7211677033736059</v>
      </c>
      <c r="E106" s="76">
        <f t="shared" si="36"/>
        <v>9.6995336532485066</v>
      </c>
    </row>
    <row r="107" spans="1:5" ht="15.75" x14ac:dyDescent="0.25">
      <c r="A107" s="84"/>
      <c r="B107" s="39" t="s">
        <v>101</v>
      </c>
      <c r="C107" s="76">
        <f>C109/C105*100</f>
        <v>94.920645621520464</v>
      </c>
      <c r="D107" s="76">
        <f t="shared" ref="D107:E107" si="37">D109/D105*100</f>
        <v>90.278832296626391</v>
      </c>
      <c r="E107" s="76">
        <f t="shared" si="37"/>
        <v>90.300466346751477</v>
      </c>
    </row>
    <row r="108" spans="1:5" ht="15.75" x14ac:dyDescent="0.25">
      <c r="A108" s="83"/>
      <c r="B108" s="31" t="s">
        <v>94</v>
      </c>
      <c r="C108" s="36">
        <v>1359.4</v>
      </c>
      <c r="D108" s="36">
        <v>0</v>
      </c>
      <c r="E108" s="36">
        <v>0</v>
      </c>
    </row>
    <row r="109" spans="1:5" ht="15.75" x14ac:dyDescent="0.25">
      <c r="A109" s="83"/>
      <c r="B109" s="31" t="s">
        <v>99</v>
      </c>
      <c r="C109" s="36">
        <v>1900790.2</v>
      </c>
      <c r="D109" s="36">
        <v>839110.6</v>
      </c>
      <c r="E109" s="36">
        <v>841183.7</v>
      </c>
    </row>
    <row r="110" spans="1:5" ht="15.75" x14ac:dyDescent="0.25">
      <c r="A110" s="83"/>
      <c r="B110" s="31" t="s">
        <v>97</v>
      </c>
      <c r="C110" s="36">
        <v>100354.9</v>
      </c>
      <c r="D110" s="36">
        <v>90354.9</v>
      </c>
      <c r="E110" s="36">
        <v>90354.9</v>
      </c>
    </row>
    <row r="111" spans="1:5" ht="31.5" x14ac:dyDescent="0.25">
      <c r="A111" s="84">
        <v>16</v>
      </c>
      <c r="B111" s="30" t="s">
        <v>84</v>
      </c>
      <c r="C111" s="49">
        <f>C114+C115</f>
        <v>794659.7</v>
      </c>
      <c r="D111" s="49">
        <f>D114+D115</f>
        <v>789736.2</v>
      </c>
      <c r="E111" s="49">
        <f>E114+E115</f>
        <v>487673.7</v>
      </c>
    </row>
    <row r="112" spans="1:5" ht="15.75" x14ac:dyDescent="0.25">
      <c r="A112" s="84"/>
      <c r="B112" s="39" t="s">
        <v>100</v>
      </c>
      <c r="C112" s="76">
        <f>C114/C111*100</f>
        <v>0.69212016162390022</v>
      </c>
      <c r="D112" s="76">
        <f t="shared" ref="D112:E112" si="38">D114/D111*100</f>
        <v>0.69643508807118126</v>
      </c>
      <c r="E112" s="76">
        <f t="shared" si="38"/>
        <v>0</v>
      </c>
    </row>
    <row r="113" spans="1:5" ht="15.75" x14ac:dyDescent="0.25">
      <c r="A113" s="84"/>
      <c r="B113" s="39" t="s">
        <v>101</v>
      </c>
      <c r="C113" s="76">
        <f>C115/C111*100</f>
        <v>99.307879838376095</v>
      </c>
      <c r="D113" s="76">
        <f t="shared" ref="D113:E113" si="39">D115/D111*100</f>
        <v>99.303564911928817</v>
      </c>
      <c r="E113" s="76">
        <f t="shared" si="39"/>
        <v>100</v>
      </c>
    </row>
    <row r="114" spans="1:5" ht="15.75" x14ac:dyDescent="0.25">
      <c r="A114" s="83"/>
      <c r="B114" s="31" t="s">
        <v>93</v>
      </c>
      <c r="C114" s="36">
        <v>5500</v>
      </c>
      <c r="D114" s="36">
        <v>5500</v>
      </c>
      <c r="E114" s="36">
        <v>0</v>
      </c>
    </row>
    <row r="115" spans="1:5" ht="15.75" x14ac:dyDescent="0.25">
      <c r="A115" s="83"/>
      <c r="B115" s="31" t="s">
        <v>99</v>
      </c>
      <c r="C115" s="36">
        <v>789159.7</v>
      </c>
      <c r="D115" s="36">
        <v>784236.2</v>
      </c>
      <c r="E115" s="36">
        <v>487673.7</v>
      </c>
    </row>
    <row r="116" spans="1:5" ht="31.5" x14ac:dyDescent="0.25">
      <c r="A116" s="84">
        <v>17</v>
      </c>
      <c r="B116" s="30" t="s">
        <v>85</v>
      </c>
      <c r="C116" s="49">
        <f>C119+C120+C121</f>
        <v>164012.6</v>
      </c>
      <c r="D116" s="49">
        <f>D119+D120+D121</f>
        <v>139012.6</v>
      </c>
      <c r="E116" s="49">
        <f>E119+E120+E121</f>
        <v>139012.6</v>
      </c>
    </row>
    <row r="117" spans="1:5" ht="15.75" x14ac:dyDescent="0.25">
      <c r="A117" s="84"/>
      <c r="B117" s="39" t="s">
        <v>100</v>
      </c>
      <c r="C117" s="76">
        <f>(C120+C121)/C116*100</f>
        <v>20.907357117684857</v>
      </c>
      <c r="D117" s="76">
        <f t="shared" ref="D117:E117" si="40">(D120+D121)/D116*100</f>
        <v>6.6833510055922991</v>
      </c>
      <c r="E117" s="76">
        <f t="shared" si="40"/>
        <v>6.6833510055922991</v>
      </c>
    </row>
    <row r="118" spans="1:5" ht="15.75" x14ac:dyDescent="0.25">
      <c r="A118" s="84"/>
      <c r="B118" s="39" t="s">
        <v>101</v>
      </c>
      <c r="C118" s="76">
        <f>C119/C116*100</f>
        <v>79.092642882315133</v>
      </c>
      <c r="D118" s="76">
        <f t="shared" ref="D118:E118" si="41">D119/D116*100</f>
        <v>93.316648994407686</v>
      </c>
      <c r="E118" s="76">
        <f t="shared" si="41"/>
        <v>93.316648994407686</v>
      </c>
    </row>
    <row r="119" spans="1:5" ht="15.75" x14ac:dyDescent="0.25">
      <c r="A119" s="83"/>
      <c r="B119" s="31" t="s">
        <v>99</v>
      </c>
      <c r="C119" s="36">
        <v>129721.9</v>
      </c>
      <c r="D119" s="36">
        <v>129721.9</v>
      </c>
      <c r="E119" s="36">
        <v>129721.9</v>
      </c>
    </row>
    <row r="120" spans="1:5" ht="15.75" x14ac:dyDescent="0.25">
      <c r="A120" s="83"/>
      <c r="B120" s="31" t="s">
        <v>96</v>
      </c>
      <c r="C120" s="36">
        <v>25000</v>
      </c>
      <c r="D120" s="36">
        <v>0</v>
      </c>
      <c r="E120" s="36">
        <v>0</v>
      </c>
    </row>
    <row r="121" spans="1:5" ht="15.75" x14ac:dyDescent="0.25">
      <c r="A121" s="83"/>
      <c r="B121" s="31" t="s">
        <v>97</v>
      </c>
      <c r="C121" s="36">
        <v>9290.7000000000007</v>
      </c>
      <c r="D121" s="36">
        <v>9290.7000000000007</v>
      </c>
      <c r="E121" s="36">
        <v>9290.7000000000007</v>
      </c>
    </row>
    <row r="122" spans="1:5" ht="47.25" x14ac:dyDescent="0.25">
      <c r="A122" s="84">
        <v>18</v>
      </c>
      <c r="B122" s="30" t="s">
        <v>86</v>
      </c>
      <c r="C122" s="49">
        <f>C124+C125</f>
        <v>1469663.2999999998</v>
      </c>
      <c r="D122" s="49">
        <f>D124+D125</f>
        <v>2007800</v>
      </c>
      <c r="E122" s="49">
        <f>E124+E125</f>
        <v>516840.3</v>
      </c>
    </row>
    <row r="123" spans="1:5" ht="15.75" x14ac:dyDescent="0.25">
      <c r="A123" s="84"/>
      <c r="B123" s="39" t="s">
        <v>100</v>
      </c>
      <c r="C123" s="76">
        <f>(C124+C125)/C122*100</f>
        <v>100</v>
      </c>
      <c r="D123" s="76">
        <f t="shared" ref="D123:E123" si="42">(D124+D125)/D122*100</f>
        <v>100</v>
      </c>
      <c r="E123" s="76">
        <f t="shared" si="42"/>
        <v>100</v>
      </c>
    </row>
    <row r="124" spans="1:5" ht="15.75" x14ac:dyDescent="0.25">
      <c r="A124" s="83"/>
      <c r="B124" s="31" t="s">
        <v>94</v>
      </c>
      <c r="C124" s="36">
        <v>334366.09999999998</v>
      </c>
      <c r="D124" s="36">
        <v>1278049.3999999999</v>
      </c>
      <c r="E124" s="36">
        <v>981</v>
      </c>
    </row>
    <row r="125" spans="1:5" ht="15.75" x14ac:dyDescent="0.25">
      <c r="A125" s="83"/>
      <c r="B125" s="31" t="s">
        <v>97</v>
      </c>
      <c r="C125" s="36">
        <v>1135297.2</v>
      </c>
      <c r="D125" s="36">
        <v>729750.6</v>
      </c>
      <c r="E125" s="36">
        <v>515859.3</v>
      </c>
    </row>
  </sheetData>
  <autoFilter ref="A5:E125"/>
  <mergeCells count="1">
    <mergeCell ref="B2:E2"/>
  </mergeCells>
  <pageMargins left="0.78740157480314965" right="0.39370078740157483" top="0.78740157480314965" bottom="0.78740157480314965" header="0.31496062992125984" footer="0.31496062992125984"/>
  <pageSetup paperSize="9" scale="66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5.1</vt:lpstr>
      <vt:lpstr>5.2</vt:lpstr>
      <vt:lpstr>5.3 </vt:lpstr>
      <vt:lpstr>'5.2'!Заголовки_для_печати</vt:lpstr>
      <vt:lpstr>'5.3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Жарков Дмитрий Анатольевич</dc:creator>
  <cp:lastModifiedBy>Рыженкова Елена Николаевна</cp:lastModifiedBy>
  <cp:lastPrinted>2022-10-05T07:21:28Z</cp:lastPrinted>
  <dcterms:created xsi:type="dcterms:W3CDTF">2022-08-31T08:38:34Z</dcterms:created>
  <dcterms:modified xsi:type="dcterms:W3CDTF">2022-10-05T07:21:31Z</dcterms:modified>
</cp:coreProperties>
</file>