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 activeTab="5"/>
  </bookViews>
  <sheets>
    <sheet name="Свод" sheetId="10" r:id="rId1"/>
    <sheet name="2023 год 1 отбор" sheetId="5" r:id="rId2"/>
    <sheet name="2023 год 2 отбор" sheetId="6" r:id="rId3"/>
    <sheet name="2024 год 1 отбор" sheetId="7" r:id="rId4"/>
    <sheet name="2024 год 2 отбор" sheetId="8" r:id="rId5"/>
    <sheet name="2025 год" sheetId="9" r:id="rId6"/>
  </sheets>
  <definedNames>
    <definedName name="_xlnm._FilterDatabase" localSheetId="1" hidden="1">'2023 год 1 отбор'!$A$3:$I$187</definedName>
    <definedName name="_xlnm.Print_Titles" localSheetId="1">'2023 год 1 отбор'!$3:$5</definedName>
    <definedName name="_xlnm.Print_Titles" localSheetId="2">'2023 год 2 отбор'!$3:$3</definedName>
    <definedName name="_xlnm.Print_Titles" localSheetId="3">'2024 год 1 отбор'!$3:$5</definedName>
    <definedName name="_xlnm.Print_Titles" localSheetId="4">'2024 год 2 отбор'!$3:$3</definedName>
    <definedName name="_xlnm.Print_Titles" localSheetId="5">'2025 год'!$5:$5</definedName>
    <definedName name="_xlnm.Print_Titles" localSheetId="0">Свод!$5:$6</definedName>
  </definedNames>
  <calcPr calcId="145621" calcOnSave="0"/>
</workbook>
</file>

<file path=xl/calcChain.xml><?xml version="1.0" encoding="utf-8"?>
<calcChain xmlns="http://schemas.openxmlformats.org/spreadsheetml/2006/main">
  <c r="I92" i="10" l="1"/>
  <c r="G92" i="10"/>
  <c r="D92" i="10"/>
  <c r="H91" i="10"/>
  <c r="E91" i="10"/>
  <c r="H90" i="10"/>
  <c r="E90" i="10"/>
  <c r="H89" i="10"/>
  <c r="E89" i="10"/>
  <c r="H88" i="10"/>
  <c r="E88" i="10"/>
  <c r="H87" i="10"/>
  <c r="E87" i="10"/>
  <c r="H86" i="10"/>
  <c r="E86" i="10"/>
  <c r="H85" i="10"/>
  <c r="E85" i="10"/>
  <c r="H84" i="10"/>
  <c r="E84" i="10"/>
  <c r="H83" i="10"/>
  <c r="E83" i="10"/>
  <c r="H82" i="10"/>
  <c r="E82" i="10"/>
  <c r="H81" i="10"/>
  <c r="E81" i="10"/>
  <c r="H80" i="10"/>
  <c r="E80" i="10"/>
  <c r="H79" i="10"/>
  <c r="E79" i="10"/>
  <c r="H78" i="10"/>
  <c r="E78" i="10"/>
  <c r="H77" i="10"/>
  <c r="E77" i="10"/>
  <c r="H76" i="10"/>
  <c r="E76" i="10"/>
  <c r="H75" i="10"/>
  <c r="E75" i="10"/>
  <c r="H74" i="10"/>
  <c r="E74" i="10"/>
  <c r="H73" i="10"/>
  <c r="E73" i="10"/>
  <c r="H72" i="10"/>
  <c r="E72" i="10"/>
  <c r="H71" i="10"/>
  <c r="E71" i="10"/>
  <c r="H70" i="10"/>
  <c r="E70" i="10"/>
  <c r="H69" i="10"/>
  <c r="E69" i="10"/>
  <c r="H68" i="10"/>
  <c r="E68" i="10"/>
  <c r="H67" i="10"/>
  <c r="E67" i="10"/>
  <c r="H66" i="10"/>
  <c r="E66" i="10"/>
  <c r="H65" i="10"/>
  <c r="E65" i="10"/>
  <c r="H64" i="10"/>
  <c r="E64" i="10"/>
  <c r="H63" i="10"/>
  <c r="E63" i="10"/>
  <c r="H62" i="10"/>
  <c r="E62" i="10"/>
  <c r="H61" i="10"/>
  <c r="E61" i="10"/>
  <c r="H60" i="10"/>
  <c r="E60" i="10"/>
  <c r="H59" i="10"/>
  <c r="E59" i="10"/>
  <c r="H58" i="10"/>
  <c r="E58" i="10"/>
  <c r="H57" i="10"/>
  <c r="E57" i="10"/>
  <c r="H56" i="10"/>
  <c r="E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8" i="10"/>
  <c r="E8" i="10"/>
  <c r="H7" i="10"/>
  <c r="H92" i="10" s="1"/>
  <c r="E7" i="10"/>
  <c r="E92" i="10" s="1"/>
  <c r="J315" i="9"/>
  <c r="J285" i="9"/>
  <c r="J278" i="9"/>
  <c r="J262" i="9"/>
  <c r="J255" i="9"/>
  <c r="J240" i="9"/>
  <c r="J225" i="9"/>
  <c r="J196" i="9"/>
  <c r="J175" i="9"/>
  <c r="J147" i="9"/>
  <c r="J139" i="9"/>
  <c r="J125" i="9"/>
  <c r="J118" i="9"/>
  <c r="J89" i="9"/>
  <c r="J81" i="9"/>
  <c r="J74" i="9"/>
  <c r="J65" i="9"/>
  <c r="J51" i="9"/>
  <c r="J37" i="9"/>
  <c r="J7" i="9"/>
  <c r="D315" i="9"/>
  <c r="G308" i="9"/>
  <c r="I308" i="9" s="1"/>
  <c r="G300" i="9"/>
  <c r="I300" i="9" s="1"/>
  <c r="G293" i="9"/>
  <c r="I293" i="9" s="1"/>
  <c r="G285" i="9"/>
  <c r="I285" i="9" s="1"/>
  <c r="G278" i="9"/>
  <c r="I278" i="9" s="1"/>
  <c r="G269" i="9"/>
  <c r="I269" i="9" s="1"/>
  <c r="G262" i="9"/>
  <c r="I262" i="9" s="1"/>
  <c r="G255" i="9"/>
  <c r="I255" i="9" s="1"/>
  <c r="G248" i="9"/>
  <c r="I248" i="9" s="1"/>
  <c r="G240" i="9"/>
  <c r="I240" i="9" s="1"/>
  <c r="G233" i="9"/>
  <c r="I233" i="9" s="1"/>
  <c r="G225" i="9"/>
  <c r="I225" i="9" s="1"/>
  <c r="G217" i="9"/>
  <c r="I217" i="9" s="1"/>
  <c r="G210" i="9"/>
  <c r="I210" i="9" s="1"/>
  <c r="G203" i="9"/>
  <c r="I203" i="9" s="1"/>
  <c r="G196" i="9"/>
  <c r="I196" i="9" s="1"/>
  <c r="G189" i="9"/>
  <c r="I189" i="9" s="1"/>
  <c r="G182" i="9"/>
  <c r="I182" i="9" s="1"/>
  <c r="G175" i="9"/>
  <c r="I175" i="9" s="1"/>
  <c r="G168" i="9"/>
  <c r="I168" i="9" s="1"/>
  <c r="G161" i="9"/>
  <c r="I161" i="9" s="1"/>
  <c r="G154" i="9"/>
  <c r="I154" i="9" s="1"/>
  <c r="G147" i="9"/>
  <c r="I147" i="9" s="1"/>
  <c r="G139" i="9"/>
  <c r="I139" i="9" s="1"/>
  <c r="G132" i="9"/>
  <c r="I132" i="9" s="1"/>
  <c r="G125" i="9"/>
  <c r="I125" i="9" s="1"/>
  <c r="G118" i="9"/>
  <c r="I118" i="9" s="1"/>
  <c r="G111" i="9"/>
  <c r="I111" i="9" s="1"/>
  <c r="G104" i="9"/>
  <c r="I104" i="9" s="1"/>
  <c r="G96" i="9"/>
  <c r="I96" i="9" s="1"/>
  <c r="G89" i="9"/>
  <c r="I89" i="9" s="1"/>
  <c r="G81" i="9"/>
  <c r="I81" i="9" s="1"/>
  <c r="G74" i="9"/>
  <c r="I74" i="9" s="1"/>
  <c r="G65" i="9"/>
  <c r="I65" i="9" s="1"/>
  <c r="G58" i="9"/>
  <c r="I58" i="9" s="1"/>
  <c r="G51" i="9"/>
  <c r="I51" i="9" s="1"/>
  <c r="G44" i="9"/>
  <c r="I44" i="9" s="1"/>
  <c r="G37" i="9"/>
  <c r="I37" i="9" s="1"/>
  <c r="G29" i="9"/>
  <c r="I29" i="9" s="1"/>
  <c r="G22" i="9"/>
  <c r="I22" i="9" s="1"/>
  <c r="G14" i="9"/>
  <c r="I14" i="9" s="1"/>
  <c r="G7" i="9"/>
  <c r="G315" i="9" s="1"/>
  <c r="J216" i="8"/>
  <c r="G210" i="8"/>
  <c r="I210" i="8" s="1"/>
  <c r="G204" i="8"/>
  <c r="I204" i="8" s="1"/>
  <c r="J204" i="8" s="1"/>
  <c r="G201" i="8"/>
  <c r="I201" i="8" s="1"/>
  <c r="J201" i="8" s="1"/>
  <c r="G193" i="8"/>
  <c r="I193" i="8" s="1"/>
  <c r="G189" i="8"/>
  <c r="I189" i="8" s="1"/>
  <c r="G182" i="8"/>
  <c r="I182" i="8" s="1"/>
  <c r="G175" i="8"/>
  <c r="I175" i="8" s="1"/>
  <c r="G167" i="8"/>
  <c r="I167" i="8" s="1"/>
  <c r="J167" i="8" s="1"/>
  <c r="G160" i="8"/>
  <c r="I160" i="8" s="1"/>
  <c r="J160" i="8" s="1"/>
  <c r="G153" i="8"/>
  <c r="I153" i="8" s="1"/>
  <c r="G146" i="8"/>
  <c r="I146" i="8" s="1"/>
  <c r="J146" i="8" s="1"/>
  <c r="G139" i="8"/>
  <c r="I139" i="8" s="1"/>
  <c r="J139" i="8" s="1"/>
  <c r="G135" i="8"/>
  <c r="I135" i="8" s="1"/>
  <c r="J135" i="8" s="1"/>
  <c r="G130" i="8"/>
  <c r="I130" i="8" s="1"/>
  <c r="G126" i="8"/>
  <c r="I126" i="8" s="1"/>
  <c r="G118" i="8"/>
  <c r="I118" i="8" s="1"/>
  <c r="G115" i="8"/>
  <c r="I115" i="8" s="1"/>
  <c r="G107" i="8"/>
  <c r="I107" i="8" s="1"/>
  <c r="J107" i="8" s="1"/>
  <c r="G104" i="8"/>
  <c r="I104" i="8" s="1"/>
  <c r="J104" i="8" s="1"/>
  <c r="G101" i="8"/>
  <c r="I101" i="8" s="1"/>
  <c r="G96" i="8"/>
  <c r="I96" i="8" s="1"/>
  <c r="J96" i="8" s="1"/>
  <c r="G88" i="8"/>
  <c r="I88" i="8" s="1"/>
  <c r="J88" i="8" s="1"/>
  <c r="G80" i="8"/>
  <c r="I80" i="8" s="1"/>
  <c r="G73" i="8"/>
  <c r="I73" i="8" s="1"/>
  <c r="J73" i="8" s="1"/>
  <c r="G69" i="8"/>
  <c r="I69" i="8" s="1"/>
  <c r="G66" i="8"/>
  <c r="I66" i="8" s="1"/>
  <c r="G63" i="8"/>
  <c r="I63" i="8" s="1"/>
  <c r="G59" i="8"/>
  <c r="I59" i="8" s="1"/>
  <c r="J59" i="8" s="1"/>
  <c r="G56" i="8"/>
  <c r="I56" i="8" s="1"/>
  <c r="G49" i="8"/>
  <c r="I49" i="8" s="1"/>
  <c r="G45" i="8"/>
  <c r="I45" i="8" s="1"/>
  <c r="G41" i="8"/>
  <c r="I41" i="8" s="1"/>
  <c r="G34" i="8"/>
  <c r="I34" i="8" s="1"/>
  <c r="J34" i="8" s="1"/>
  <c r="G30" i="8"/>
  <c r="I30" i="8" s="1"/>
  <c r="G27" i="8"/>
  <c r="I27" i="8" s="1"/>
  <c r="G20" i="8"/>
  <c r="I20" i="8" s="1"/>
  <c r="J20" i="8" s="1"/>
  <c r="G13" i="8"/>
  <c r="I13" i="8" s="1"/>
  <c r="G6" i="8"/>
  <c r="I6" i="8" s="1"/>
  <c r="J6" i="8" s="1"/>
  <c r="M220" i="7"/>
  <c r="N220" i="7" s="1"/>
  <c r="O220" i="7" s="1"/>
  <c r="K220" i="7"/>
  <c r="M219" i="7"/>
  <c r="K219" i="7"/>
  <c r="H219" i="7"/>
  <c r="K214" i="7"/>
  <c r="M214" i="7" s="1"/>
  <c r="N214" i="7" s="1"/>
  <c r="O214" i="7" s="1"/>
  <c r="K210" i="7"/>
  <c r="M210" i="7" s="1"/>
  <c r="N210" i="7" s="1"/>
  <c r="O210" i="7" s="1"/>
  <c r="K208" i="7"/>
  <c r="M208" i="7" s="1"/>
  <c r="N208" i="7" s="1"/>
  <c r="O208" i="7" s="1"/>
  <c r="K206" i="7"/>
  <c r="M206" i="7" s="1"/>
  <c r="N206" i="7" s="1"/>
  <c r="O206" i="7" s="1"/>
  <c r="K204" i="7"/>
  <c r="M204" i="7" s="1"/>
  <c r="N204" i="7" s="1"/>
  <c r="O204" i="7" s="1"/>
  <c r="K201" i="7"/>
  <c r="M201" i="7" s="1"/>
  <c r="N201" i="7" s="1"/>
  <c r="O201" i="7" s="1"/>
  <c r="K196" i="7"/>
  <c r="M196" i="7" s="1"/>
  <c r="K195" i="7"/>
  <c r="H195" i="7"/>
  <c r="M191" i="7"/>
  <c r="N191" i="7" s="1"/>
  <c r="O191" i="7" s="1"/>
  <c r="K191" i="7"/>
  <c r="K187" i="7"/>
  <c r="M187" i="7" s="1"/>
  <c r="K186" i="7"/>
  <c r="H186" i="7"/>
  <c r="M183" i="7"/>
  <c r="N183" i="7" s="1"/>
  <c r="O183" i="7" s="1"/>
  <c r="K183" i="7"/>
  <c r="M181" i="7"/>
  <c r="N181" i="7" s="1"/>
  <c r="O181" i="7" s="1"/>
  <c r="K181" i="7"/>
  <c r="M180" i="7"/>
  <c r="K180" i="7"/>
  <c r="H180" i="7"/>
  <c r="K175" i="7"/>
  <c r="M175" i="7" s="1"/>
  <c r="N175" i="7" s="1"/>
  <c r="O175" i="7" s="1"/>
  <c r="K173" i="7"/>
  <c r="M173" i="7" s="1"/>
  <c r="M171" i="7"/>
  <c r="N171" i="7" s="1"/>
  <c r="K171" i="7"/>
  <c r="H170" i="7"/>
  <c r="K164" i="7"/>
  <c r="M164" i="7" s="1"/>
  <c r="N164" i="7" s="1"/>
  <c r="O164" i="7" s="1"/>
  <c r="M160" i="7"/>
  <c r="N160" i="7" s="1"/>
  <c r="K160" i="7"/>
  <c r="K157" i="7"/>
  <c r="M157" i="7" s="1"/>
  <c r="N157" i="7" s="1"/>
  <c r="M152" i="7"/>
  <c r="N152" i="7" s="1"/>
  <c r="K152" i="7"/>
  <c r="K146" i="7"/>
  <c r="M146" i="7" s="1"/>
  <c r="N146" i="7" s="1"/>
  <c r="K142" i="7"/>
  <c r="M142" i="7" s="1"/>
  <c r="N142" i="7" s="1"/>
  <c r="O142" i="7" s="1"/>
  <c r="M137" i="7"/>
  <c r="N137" i="7" s="1"/>
  <c r="K137" i="7"/>
  <c r="K134" i="7"/>
  <c r="M134" i="7" s="1"/>
  <c r="K133" i="7"/>
  <c r="H133" i="7"/>
  <c r="K128" i="7"/>
  <c r="M128" i="7" s="1"/>
  <c r="N128" i="7" s="1"/>
  <c r="K126" i="7"/>
  <c r="M126" i="7" s="1"/>
  <c r="N126" i="7" s="1"/>
  <c r="O126" i="7" s="1"/>
  <c r="K123" i="7"/>
  <c r="M123" i="7" s="1"/>
  <c r="N123" i="7" s="1"/>
  <c r="O123" i="7" s="1"/>
  <c r="K118" i="7"/>
  <c r="M118" i="7" s="1"/>
  <c r="K117" i="7"/>
  <c r="H117" i="7"/>
  <c r="M111" i="7"/>
  <c r="N111" i="7" s="1"/>
  <c r="O111" i="7" s="1"/>
  <c r="K111" i="7"/>
  <c r="K107" i="7"/>
  <c r="M107" i="7" s="1"/>
  <c r="K106" i="7"/>
  <c r="H106" i="7"/>
  <c r="M104" i="7"/>
  <c r="N104" i="7" s="1"/>
  <c r="O104" i="7" s="1"/>
  <c r="K104" i="7"/>
  <c r="K101" i="7"/>
  <c r="M101" i="7" s="1"/>
  <c r="K100" i="7"/>
  <c r="H100" i="7"/>
  <c r="M98" i="7"/>
  <c r="N98" i="7" s="1"/>
  <c r="O98" i="7" s="1"/>
  <c r="K98" i="7"/>
  <c r="K96" i="7"/>
  <c r="M96" i="7" s="1"/>
  <c r="M93" i="7"/>
  <c r="N93" i="7" s="1"/>
  <c r="K93" i="7"/>
  <c r="M87" i="7"/>
  <c r="N87" i="7" s="1"/>
  <c r="O87" i="7" s="1"/>
  <c r="K87" i="7"/>
  <c r="H86" i="7"/>
  <c r="M84" i="7"/>
  <c r="N84" i="7" s="1"/>
  <c r="K84" i="7"/>
  <c r="M81" i="7"/>
  <c r="N81" i="7" s="1"/>
  <c r="O81" i="7" s="1"/>
  <c r="K81" i="7"/>
  <c r="M75" i="7"/>
  <c r="N75" i="7" s="1"/>
  <c r="O75" i="7" s="1"/>
  <c r="K75" i="7"/>
  <c r="M71" i="7"/>
  <c r="N71" i="7" s="1"/>
  <c r="O71" i="7" s="1"/>
  <c r="K71" i="7"/>
  <c r="M66" i="7"/>
  <c r="N66" i="7" s="1"/>
  <c r="O66" i="7" s="1"/>
  <c r="K66" i="7"/>
  <c r="M60" i="7"/>
  <c r="N60" i="7" s="1"/>
  <c r="O60" i="7" s="1"/>
  <c r="K60" i="7"/>
  <c r="M59" i="7"/>
  <c r="K59" i="7"/>
  <c r="H59" i="7"/>
  <c r="K56" i="7"/>
  <c r="M56" i="7" s="1"/>
  <c r="N56" i="7" s="1"/>
  <c r="O56" i="7" s="1"/>
  <c r="K54" i="7"/>
  <c r="M54" i="7" s="1"/>
  <c r="K53" i="7"/>
  <c r="H53" i="7"/>
  <c r="M51" i="7"/>
  <c r="N51" i="7" s="1"/>
  <c r="O51" i="7" s="1"/>
  <c r="K51" i="7"/>
  <c r="M48" i="7"/>
  <c r="N48" i="7" s="1"/>
  <c r="O48" i="7" s="1"/>
  <c r="K48" i="7"/>
  <c r="M47" i="7"/>
  <c r="K47" i="7"/>
  <c r="H47" i="7"/>
  <c r="N45" i="7"/>
  <c r="O45" i="7" s="1"/>
  <c r="K45" i="7"/>
  <c r="M45" i="7" s="1"/>
  <c r="M39" i="7"/>
  <c r="N39" i="7" s="1"/>
  <c r="K39" i="7"/>
  <c r="K34" i="7"/>
  <c r="M29" i="7"/>
  <c r="N29" i="7" s="1"/>
  <c r="K29" i="7"/>
  <c r="H28" i="7"/>
  <c r="N22" i="7"/>
  <c r="O22" i="7" s="1"/>
  <c r="K22" i="7"/>
  <c r="M22" i="7" s="1"/>
  <c r="K19" i="7"/>
  <c r="M14" i="7"/>
  <c r="N14" i="7" s="1"/>
  <c r="K14" i="7"/>
  <c r="O8" i="7"/>
  <c r="M8" i="7"/>
  <c r="N8" i="7" s="1"/>
  <c r="K8" i="7"/>
  <c r="H7" i="7"/>
  <c r="H6" i="7"/>
  <c r="I7" i="9" l="1"/>
  <c r="I315" i="9" s="1"/>
  <c r="I216" i="8"/>
  <c r="G216" i="8"/>
  <c r="M19" i="7"/>
  <c r="N19" i="7" s="1"/>
  <c r="O19" i="7" s="1"/>
  <c r="O6" i="7" s="1"/>
  <c r="K7" i="7"/>
  <c r="M34" i="7"/>
  <c r="K28" i="7"/>
  <c r="N101" i="7"/>
  <c r="M100" i="7"/>
  <c r="N118" i="7"/>
  <c r="O118" i="7" s="1"/>
  <c r="M117" i="7"/>
  <c r="N134" i="7"/>
  <c r="M133" i="7"/>
  <c r="N173" i="7"/>
  <c r="O173" i="7" s="1"/>
  <c r="M170" i="7"/>
  <c r="N196" i="7"/>
  <c r="O196" i="7" s="1"/>
  <c r="M195" i="7"/>
  <c r="N54" i="7"/>
  <c r="O54" i="7" s="1"/>
  <c r="M53" i="7"/>
  <c r="N96" i="7"/>
  <c r="M86" i="7"/>
  <c r="N107" i="7"/>
  <c r="M106" i="7"/>
  <c r="N187" i="7"/>
  <c r="M186" i="7"/>
  <c r="K86" i="7"/>
  <c r="K170" i="7"/>
  <c r="K6" i="7" l="1"/>
  <c r="M7" i="7"/>
  <c r="M28" i="7"/>
  <c r="N34" i="7"/>
  <c r="M6" i="7" l="1"/>
  <c r="J150" i="6" l="1"/>
  <c r="J146" i="6"/>
  <c r="J143" i="6"/>
  <c r="J135" i="6"/>
  <c r="J101" i="6"/>
  <c r="J96" i="6"/>
  <c r="J84" i="6"/>
  <c r="J81" i="6"/>
  <c r="J69" i="6"/>
  <c r="J66" i="6"/>
  <c r="J63" i="6"/>
  <c r="J60" i="6"/>
  <c r="J57" i="6"/>
  <c r="J54" i="6"/>
  <c r="J51" i="6"/>
  <c r="J47" i="6"/>
  <c r="J43" i="6"/>
  <c r="J36" i="6"/>
  <c r="J20" i="6"/>
  <c r="J13" i="6"/>
  <c r="J6" i="6"/>
  <c r="I150" i="6"/>
  <c r="I146" i="6"/>
  <c r="G146" i="6"/>
  <c r="I143" i="6"/>
  <c r="G143" i="6"/>
  <c r="I135" i="6"/>
  <c r="G135" i="6"/>
  <c r="I127" i="6"/>
  <c r="G127" i="6"/>
  <c r="I119" i="6"/>
  <c r="G119" i="6"/>
  <c r="G112" i="6"/>
  <c r="I112" i="6" s="1"/>
  <c r="G105" i="6"/>
  <c r="I105" i="6" s="1"/>
  <c r="G101" i="6"/>
  <c r="I101" i="6" s="1"/>
  <c r="G96" i="6"/>
  <c r="I96" i="6" s="1"/>
  <c r="G92" i="6"/>
  <c r="I92" i="6" s="1"/>
  <c r="G88" i="6"/>
  <c r="I88" i="6" s="1"/>
  <c r="G84" i="6"/>
  <c r="I84" i="6" s="1"/>
  <c r="G81" i="6"/>
  <c r="I81" i="6" s="1"/>
  <c r="G76" i="6"/>
  <c r="I76" i="6" s="1"/>
  <c r="G73" i="6"/>
  <c r="I73" i="6" s="1"/>
  <c r="G69" i="6"/>
  <c r="I69" i="6" s="1"/>
  <c r="G66" i="6"/>
  <c r="I66" i="6" s="1"/>
  <c r="G63" i="6"/>
  <c r="I63" i="6" s="1"/>
  <c r="G60" i="6"/>
  <c r="I60" i="6" s="1"/>
  <c r="G57" i="6"/>
  <c r="I57" i="6" s="1"/>
  <c r="G54" i="6"/>
  <c r="I54" i="6" s="1"/>
  <c r="G51" i="6"/>
  <c r="I51" i="6" s="1"/>
  <c r="G47" i="6"/>
  <c r="I47" i="6" s="1"/>
  <c r="G43" i="6"/>
  <c r="I43" i="6" s="1"/>
  <c r="G36" i="6"/>
  <c r="I36" i="6" s="1"/>
  <c r="G30" i="6"/>
  <c r="I30" i="6" s="1"/>
  <c r="G27" i="6"/>
  <c r="I27" i="6" s="1"/>
  <c r="G20" i="6"/>
  <c r="I20" i="6" s="1"/>
  <c r="G13" i="6"/>
  <c r="I13" i="6" s="1"/>
  <c r="G6" i="6"/>
  <c r="I6" i="6" s="1"/>
  <c r="G150" i="6" l="1"/>
  <c r="D181" i="5" l="1"/>
  <c r="D154" i="5"/>
  <c r="D149" i="5"/>
  <c r="D144" i="5"/>
  <c r="D141" i="5"/>
  <c r="D101" i="5"/>
  <c r="D93" i="5"/>
  <c r="D88" i="5"/>
  <c r="D82" i="5"/>
  <c r="D71" i="5"/>
  <c r="D41" i="5"/>
  <c r="D36" i="5"/>
  <c r="D26" i="5"/>
  <c r="D15" i="5"/>
  <c r="D7" i="5"/>
  <c r="D6" i="5" l="1"/>
  <c r="G32" i="5"/>
  <c r="I32" i="5" s="1"/>
  <c r="J32" i="5" s="1"/>
  <c r="G30" i="5"/>
  <c r="I30" i="5" s="1"/>
  <c r="J30" i="5" s="1"/>
  <c r="G104" i="5"/>
  <c r="I104" i="5" s="1"/>
  <c r="J104" i="5" s="1"/>
  <c r="G37" i="5"/>
  <c r="G58" i="5"/>
  <c r="I58" i="5" s="1"/>
  <c r="J58" i="5" s="1"/>
  <c r="G164" i="5"/>
  <c r="I164" i="5" s="1"/>
  <c r="J164" i="5" s="1"/>
  <c r="G147" i="5"/>
  <c r="I147" i="5" s="1"/>
  <c r="J147" i="5" s="1"/>
  <c r="G89" i="5"/>
  <c r="G182" i="5"/>
  <c r="G78" i="5"/>
  <c r="I78" i="5" s="1"/>
  <c r="J78" i="5" s="1"/>
  <c r="G80" i="5"/>
  <c r="I80" i="5" s="1"/>
  <c r="J80" i="5" s="1"/>
  <c r="G20" i="5"/>
  <c r="I20" i="5" s="1"/>
  <c r="J20" i="5" s="1"/>
  <c r="G115" i="5"/>
  <c r="I115" i="5" s="1"/>
  <c r="J115" i="5" s="1"/>
  <c r="I182" i="5" l="1"/>
  <c r="G181" i="5"/>
  <c r="I89" i="5"/>
  <c r="G88" i="5"/>
  <c r="I37" i="5"/>
  <c r="J37" i="5" s="1"/>
  <c r="G112" i="5"/>
  <c r="I112" i="5" s="1"/>
  <c r="J112" i="5" s="1"/>
  <c r="I88" i="5" l="1"/>
  <c r="J89" i="5"/>
  <c r="I181" i="5"/>
  <c r="J182" i="5"/>
  <c r="G53" i="5"/>
  <c r="I53" i="5" s="1"/>
  <c r="J53" i="5" s="1"/>
  <c r="G48" i="5"/>
  <c r="I48" i="5" s="1"/>
  <c r="J48" i="5" s="1"/>
  <c r="G176" i="5"/>
  <c r="I176" i="5" s="1"/>
  <c r="J176" i="5" s="1"/>
  <c r="G173" i="5"/>
  <c r="I173" i="5" s="1"/>
  <c r="J173" i="5" s="1"/>
  <c r="G169" i="5"/>
  <c r="I169" i="5" s="1"/>
  <c r="J169" i="5" s="1"/>
  <c r="G166" i="5"/>
  <c r="I166" i="5" s="1"/>
  <c r="J166" i="5" s="1"/>
  <c r="G155" i="5"/>
  <c r="I155" i="5" s="1"/>
  <c r="J155" i="5" s="1"/>
  <c r="G99" i="5"/>
  <c r="I99" i="5" s="1"/>
  <c r="J99" i="5" s="1"/>
  <c r="G142" i="5"/>
  <c r="G141" i="5" s="1"/>
  <c r="G27" i="5"/>
  <c r="I27" i="5" s="1"/>
  <c r="J27" i="5" s="1"/>
  <c r="G34" i="5"/>
  <c r="I34" i="5" s="1"/>
  <c r="J34" i="5" s="1"/>
  <c r="G162" i="5"/>
  <c r="I162" i="5" s="1"/>
  <c r="J162" i="5" s="1"/>
  <c r="G171" i="5"/>
  <c r="I171" i="5" s="1"/>
  <c r="J171" i="5" s="1"/>
  <c r="G159" i="5"/>
  <c r="I159" i="5" s="1"/>
  <c r="J159" i="5" s="1"/>
  <c r="G24" i="5"/>
  <c r="I24" i="5" s="1"/>
  <c r="J24" i="5" s="1"/>
  <c r="G150" i="5"/>
  <c r="G65" i="5"/>
  <c r="I65" i="5" s="1"/>
  <c r="J65" i="5" s="1"/>
  <c r="I142" i="5" l="1"/>
  <c r="I26" i="5"/>
  <c r="I154" i="5"/>
  <c r="I150" i="5"/>
  <c r="G149" i="5"/>
  <c r="G26" i="5"/>
  <c r="G154" i="5"/>
  <c r="G8" i="5"/>
  <c r="G121" i="5"/>
  <c r="I121" i="5" s="1"/>
  <c r="J121" i="5" s="1"/>
  <c r="G83" i="5"/>
  <c r="I149" i="5" l="1"/>
  <c r="J150" i="5"/>
  <c r="I141" i="5"/>
  <c r="J142" i="5"/>
  <c r="I8" i="5"/>
  <c r="J8" i="5" s="1"/>
  <c r="I83" i="5"/>
  <c r="G82" i="5"/>
  <c r="G109" i="5"/>
  <c r="I109" i="5" s="1"/>
  <c r="J109" i="5" s="1"/>
  <c r="I82" i="5" l="1"/>
  <c r="J83" i="5"/>
  <c r="G12" i="5"/>
  <c r="I12" i="5" l="1"/>
  <c r="G7" i="5"/>
  <c r="G135" i="5"/>
  <c r="I135" i="5" s="1"/>
  <c r="J135" i="5" s="1"/>
  <c r="G96" i="5"/>
  <c r="I96" i="5" s="1"/>
  <c r="J96" i="5" s="1"/>
  <c r="G16" i="5"/>
  <c r="G145" i="5"/>
  <c r="G94" i="5"/>
  <c r="I7" i="5" l="1"/>
  <c r="J12" i="5"/>
  <c r="I94" i="5"/>
  <c r="G93" i="5"/>
  <c r="I16" i="5"/>
  <c r="G15" i="5"/>
  <c r="I145" i="5"/>
  <c r="G144" i="5"/>
  <c r="G72" i="5"/>
  <c r="G42" i="5"/>
  <c r="G39" i="5"/>
  <c r="I144" i="5" l="1"/>
  <c r="J145" i="5"/>
  <c r="I15" i="5"/>
  <c r="J16" i="5"/>
  <c r="I93" i="5"/>
  <c r="J94" i="5"/>
  <c r="I39" i="5"/>
  <c r="G36" i="5"/>
  <c r="I42" i="5"/>
  <c r="J42" i="5" s="1"/>
  <c r="I72" i="5"/>
  <c r="G71" i="5"/>
  <c r="I36" i="5" l="1"/>
  <c r="J39" i="5"/>
  <c r="I71" i="5"/>
  <c r="J72" i="5"/>
  <c r="G130" i="5"/>
  <c r="I130" i="5" s="1"/>
  <c r="J130" i="5" s="1"/>
  <c r="G102" i="5"/>
  <c r="I102" i="5" l="1"/>
  <c r="J102" i="5" s="1"/>
  <c r="G63" i="5"/>
  <c r="I63" i="5" l="1"/>
  <c r="G41" i="5"/>
  <c r="I41" i="5" l="1"/>
  <c r="J63" i="5"/>
  <c r="G124" i="5"/>
  <c r="I124" i="5" l="1"/>
  <c r="G101" i="5"/>
  <c r="G6" i="5" s="1"/>
  <c r="I101" i="5" l="1"/>
  <c r="J124" i="5"/>
  <c r="J6" i="5" s="1"/>
  <c r="I6" i="5" l="1"/>
</calcChain>
</file>

<file path=xl/sharedStrings.xml><?xml version="1.0" encoding="utf-8"?>
<sst xmlns="http://schemas.openxmlformats.org/spreadsheetml/2006/main" count="1618" uniqueCount="292">
  <si>
    <t>№ п/п</t>
  </si>
  <si>
    <t>Объем субсидии бюджету муниципального образования, руб.</t>
  </si>
  <si>
    <t>Предельная стоимость двукратной химической обработки 1 га, руб.</t>
  </si>
  <si>
    <t>Предельная стоимость проведения оценки эффективности обработки 1 га, руб.</t>
  </si>
  <si>
    <t>Наименование муниципального образования Ленинградской области</t>
  </si>
  <si>
    <t>Расчетный объем расходов, необходимый для достижения значения результата использования субсидии, руб.</t>
  </si>
  <si>
    <t>Площадь, на которой планируется проведение работ по борьбе с борщевиком Сосновского в 2023 году, га</t>
  </si>
  <si>
    <t>Предельный уровень софинансирования на 2023 год</t>
  </si>
  <si>
    <t>Ретюнское сельское поселение</t>
  </si>
  <si>
    <t>+</t>
  </si>
  <si>
    <t>–</t>
  </si>
  <si>
    <t>первый</t>
  </si>
  <si>
    <t>второй</t>
  </si>
  <si>
    <t>третий</t>
  </si>
  <si>
    <t>четвертый</t>
  </si>
  <si>
    <t>пятый</t>
  </si>
  <si>
    <t>Пудомягское сельское поселение</t>
  </si>
  <si>
    <t>Володарское сельское поселение</t>
  </si>
  <si>
    <t>Серебрянское сельское поселение</t>
  </si>
  <si>
    <t>Рощинское городское поселение</t>
  </si>
  <si>
    <t>Большеколпанское сельское поселение</t>
  </si>
  <si>
    <t>Большелуцкое сельское поселение</t>
  </si>
  <si>
    <t>Горбунковское сельское поселение</t>
  </si>
  <si>
    <t>Загривское сельское поселение</t>
  </si>
  <si>
    <t>Бережковское сельское поселение</t>
  </si>
  <si>
    <t>Кипенское сельское поселение</t>
  </si>
  <si>
    <t>Ям-Тесовское сельское поселение</t>
  </si>
  <si>
    <t>Клопицкое сельское поселение</t>
  </si>
  <si>
    <t>Заклинское сельское поселение</t>
  </si>
  <si>
    <t>Глажевское сельское поселение</t>
  </si>
  <si>
    <t>Осьминское сельское поселение</t>
  </si>
  <si>
    <t>Калитинское сельское поселение</t>
  </si>
  <si>
    <t>Сяськелевское сельское поселение</t>
  </si>
  <si>
    <t>Цвылевское сельское поселение</t>
  </si>
  <si>
    <t>Пашское сельское поселение</t>
  </si>
  <si>
    <t>Любанское городское поселение</t>
  </si>
  <si>
    <t>Ульяновское городское поселение</t>
  </si>
  <si>
    <t>Никольское городское поселение</t>
  </si>
  <si>
    <t>Щегловское сельское поселение</t>
  </si>
  <si>
    <t>Колтушское сельское поселение</t>
  </si>
  <si>
    <t>Громовское сельское поселение</t>
  </si>
  <si>
    <t>Лебяженское городское поселение</t>
  </si>
  <si>
    <t>Красноборское городское поселение</t>
  </si>
  <si>
    <t>Тельмановское сельское поселение</t>
  </si>
  <si>
    <t>Тосненское городское поселение</t>
  </si>
  <si>
    <t>Федоровское городское поселение</t>
  </si>
  <si>
    <t>Форносовское городское поселение</t>
  </si>
  <si>
    <t>Войсковицкое сельское поселение</t>
  </si>
  <si>
    <t>Кобринское сельское поселение</t>
  </si>
  <si>
    <t>Мшинское сельское поселение</t>
  </si>
  <si>
    <t>Оредежское сельское поселение</t>
  </si>
  <si>
    <t>Вындиноостровское сельское поселение</t>
  </si>
  <si>
    <t>Нежновское сельское поселение</t>
  </si>
  <si>
    <t>Куземкинское сельское поселение</t>
  </si>
  <si>
    <t>Сосновоборский городской округ</t>
  </si>
  <si>
    <t>Доможировское сельское поселение</t>
  </si>
  <si>
    <t>Старопольское сельское поселение</t>
  </si>
  <si>
    <t>Рябовское городское поселение</t>
  </si>
  <si>
    <t>Новосветское сельское поселение</t>
  </si>
  <si>
    <t>Гончаровское сельское поселение</t>
  </si>
  <si>
    <t>Дзержинское сельское поселение</t>
  </si>
  <si>
    <t>Куйвозовское сельское поселение</t>
  </si>
  <si>
    <t>Муринское городское поселение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</si>
  <si>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</si>
  <si>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</si>
  <si>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</si>
  <si>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</si>
  <si>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</si>
  <si>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</si>
  <si>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</si>
  <si>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</si>
  <si>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</si>
  <si>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</si>
  <si>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</si>
  <si>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</si>
  <si>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</si>
  <si>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</si>
  <si>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Ленинградская область</t>
  </si>
  <si>
    <t>Год
обработки</t>
  </si>
  <si>
    <t>Муниципальное образование</t>
  </si>
  <si>
    <t>Год обработки</t>
  </si>
  <si>
    <t>Кол-во,  га</t>
  </si>
  <si>
    <t>Расценка, руб/га</t>
  </si>
  <si>
    <t>Ст-ть услуг по оценке эффективности, руб/га</t>
  </si>
  <si>
    <t>Общая сумма, необходимая для проведения обработки, руб</t>
  </si>
  <si>
    <t>% софинансирования из областного бюджета</t>
  </si>
  <si>
    <t>Сумма субсидии, руб</t>
  </si>
  <si>
    <t xml:space="preserve">Киришский МР </t>
  </si>
  <si>
    <t xml:space="preserve">Будогощское СП </t>
  </si>
  <si>
    <t>Глажевское СП</t>
  </si>
  <si>
    <t xml:space="preserve">Кусинское СП </t>
  </si>
  <si>
    <t xml:space="preserve">Пчевское СП </t>
  </si>
  <si>
    <t xml:space="preserve">Пчевжинское СП </t>
  </si>
  <si>
    <t xml:space="preserve">Выборгский МР </t>
  </si>
  <si>
    <t xml:space="preserve">Светогорское ГП </t>
  </si>
  <si>
    <t xml:space="preserve">Рощинское СП </t>
  </si>
  <si>
    <t xml:space="preserve">Первомайское СП </t>
  </si>
  <si>
    <t xml:space="preserve">Лужский МР </t>
  </si>
  <si>
    <t>Дзержинское сп</t>
  </si>
  <si>
    <t>Скребловское СП</t>
  </si>
  <si>
    <t>Осьминское СП</t>
  </si>
  <si>
    <t xml:space="preserve">Лужское ГП </t>
  </si>
  <si>
    <t xml:space="preserve">Серебрянское СП </t>
  </si>
  <si>
    <t xml:space="preserve">Заклинское СП </t>
  </si>
  <si>
    <t xml:space="preserve">Волошовское СП </t>
  </si>
  <si>
    <t xml:space="preserve">Волховский МР </t>
  </si>
  <si>
    <t xml:space="preserve">Кисельнинское СП </t>
  </si>
  <si>
    <t>Вындиноостровское СП</t>
  </si>
  <si>
    <t xml:space="preserve">Староладожское СП </t>
  </si>
  <si>
    <t>Пашское СП</t>
  </si>
  <si>
    <t xml:space="preserve">Ломоносовский МР </t>
  </si>
  <si>
    <t>Горбунковское СП</t>
  </si>
  <si>
    <t xml:space="preserve">Тосненский МР </t>
  </si>
  <si>
    <t xml:space="preserve">Тельмановское СП </t>
  </si>
  <si>
    <t xml:space="preserve">Любанское ГП </t>
  </si>
  <si>
    <t xml:space="preserve">Никольское ГП </t>
  </si>
  <si>
    <t xml:space="preserve">Гатчинский МР </t>
  </si>
  <si>
    <t xml:space="preserve">Сяськелевское СП </t>
  </si>
  <si>
    <t xml:space="preserve">Новосветское СП </t>
  </si>
  <si>
    <t xml:space="preserve">Войсковицкое СП </t>
  </si>
  <si>
    <t xml:space="preserve">Бокситогорский МР </t>
  </si>
  <si>
    <t xml:space="preserve">Борское СП </t>
  </si>
  <si>
    <t xml:space="preserve">Лодейнопольский МР </t>
  </si>
  <si>
    <t xml:space="preserve">Алеховщинское СП </t>
  </si>
  <si>
    <t xml:space="preserve">Всеволожский МР </t>
  </si>
  <si>
    <t xml:space="preserve">Лесколовское СП </t>
  </si>
  <si>
    <t xml:space="preserve">Токсовское ГП </t>
  </si>
  <si>
    <t>ИТОГО</t>
  </si>
  <si>
    <t>Площадь, на которой планируется проведение работ по борьбе с борщевиком Сосновского в 2024 году, га</t>
  </si>
  <si>
    <t>Предельный уровень софинансирования на 2024 год</t>
  </si>
  <si>
    <t>тыс.руб.</t>
  </si>
  <si>
    <t>Большеврудское сельское поселение</t>
  </si>
  <si>
    <t>Рабитицкое сельское поселение</t>
  </si>
  <si>
    <t>Кисельнинское сельское поселение</t>
  </si>
  <si>
    <t>Староладожское сельское поселение</t>
  </si>
  <si>
    <t>Токсовское городское поселение</t>
  </si>
  <si>
    <t>Красносельское сельское поселение</t>
  </si>
  <si>
    <t>Коммунар</t>
  </si>
  <si>
    <t>Рожденственское сельское поселение</t>
  </si>
  <si>
    <t>Пустомержское сельское поселение</t>
  </si>
  <si>
    <t>Кусинское сельское поселение</t>
  </si>
  <si>
    <t>Пчевское сельское поселение</t>
  </si>
  <si>
    <t>Янегское сельское поселение</t>
  </si>
  <si>
    <t>Гостилицкое сельское поселение</t>
  </si>
  <si>
    <t>Ропшинское сельское поселение</t>
  </si>
  <si>
    <t>Скребловское сельское поселение</t>
  </si>
  <si>
    <t>Толмачевское горожское поселение</t>
  </si>
  <si>
    <t>Плодовское сельское поселение</t>
  </si>
  <si>
    <t>Раздольевское сельское поселение</t>
  </si>
  <si>
    <t>Шугозерское сельское поселение</t>
  </si>
  <si>
    <t>Трубникоборское сельское поселение</t>
  </si>
  <si>
    <t>Расчет субсидий муниципальным образованиям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на 2023 год (второй отбор)</t>
  </si>
  <si>
    <t xml:space="preserve">Приморское СП </t>
  </si>
  <si>
    <t xml:space="preserve">третий </t>
  </si>
  <si>
    <t xml:space="preserve">четвертый </t>
  </si>
  <si>
    <t xml:space="preserve">Мшинское СП </t>
  </si>
  <si>
    <t xml:space="preserve">Потанинское СП </t>
  </si>
  <si>
    <t xml:space="preserve">Виллозское ГП </t>
  </si>
  <si>
    <t>Сиверское ГП</t>
  </si>
  <si>
    <t xml:space="preserve">Сусанинское СП </t>
  </si>
  <si>
    <t xml:space="preserve">Большедворское СП </t>
  </si>
  <si>
    <t xml:space="preserve">Ефимовское СП </t>
  </si>
  <si>
    <t xml:space="preserve">Кингисеппский МР </t>
  </si>
  <si>
    <t xml:space="preserve">Фалилеевское СП </t>
  </si>
  <si>
    <r>
      <t xml:space="preserve">Расчет субсидий муниципальным образованиям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</t>
    </r>
    <r>
      <rPr>
        <b/>
        <sz val="12"/>
        <rFont val="Times New Roman"/>
        <family val="1"/>
        <charset val="204"/>
      </rPr>
      <t>на 2025 год</t>
    </r>
  </si>
  <si>
    <t>Бокситогорский МР</t>
  </si>
  <si>
    <t>Большедворское СП</t>
  </si>
  <si>
    <t>Борское СП</t>
  </si>
  <si>
    <t>Всеволожский МР</t>
  </si>
  <si>
    <t>Токсовское ГП</t>
  </si>
  <si>
    <t>Лесколовское СП</t>
  </si>
  <si>
    <t>Волховский МР</t>
  </si>
  <si>
    <t>Кисельнинское СП</t>
  </si>
  <si>
    <t>Бережковское СП</t>
  </si>
  <si>
    <t>Староладожское СП</t>
  </si>
  <si>
    <t>Красносельское СП</t>
  </si>
  <si>
    <t>Гончаровское СП</t>
  </si>
  <si>
    <t xml:space="preserve">Рощинское ГП </t>
  </si>
  <si>
    <t>Сусанинское СП</t>
  </si>
  <si>
    <t xml:space="preserve">город Коммунар </t>
  </si>
  <si>
    <t xml:space="preserve">Дзержинское СП </t>
  </si>
  <si>
    <t>Ям-Тесовское СП</t>
  </si>
  <si>
    <t xml:space="preserve">Скребловское СП </t>
  </si>
  <si>
    <t>Толмачевское ГП</t>
  </si>
  <si>
    <t>Заклинское СП</t>
  </si>
  <si>
    <t xml:space="preserve">Ретюнское СП </t>
  </si>
  <si>
    <t xml:space="preserve">Осьминское СП </t>
  </si>
  <si>
    <t>Серебрянское СП</t>
  </si>
  <si>
    <t xml:space="preserve">Оредежское СП </t>
  </si>
  <si>
    <t xml:space="preserve">Нежновское СП </t>
  </si>
  <si>
    <t xml:space="preserve">Будогощское ГП </t>
  </si>
  <si>
    <t xml:space="preserve">Глажевское СП </t>
  </si>
  <si>
    <t xml:space="preserve">Тихвинский МР </t>
  </si>
  <si>
    <t xml:space="preserve">Шугозерское СП </t>
  </si>
  <si>
    <t xml:space="preserve">Цвылевское СП </t>
  </si>
  <si>
    <t xml:space="preserve">Сводный расчет субсидий муниципальным образованиям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на 2023-2025 годы </t>
  </si>
  <si>
    <t>2023 год</t>
  </si>
  <si>
    <t>2024 год</t>
  </si>
  <si>
    <t>2025 год</t>
  </si>
  <si>
    <t>Бюджетополучатель</t>
  </si>
  <si>
    <t>Администрация Виллозского городского поселения</t>
  </si>
  <si>
    <t>Адм МО "Муринское городское поселение"</t>
  </si>
  <si>
    <t>Адм. МО "Токсовское городское поселение"</t>
  </si>
  <si>
    <t>Адм.МО "Лесколовское сельское поселение"</t>
  </si>
  <si>
    <t>Администрация  Глажевского сельского поселения</t>
  </si>
  <si>
    <t>Администрация  МО Потанинское сельское поселение</t>
  </si>
  <si>
    <t>Администрация  МО город  Коммунар</t>
  </si>
  <si>
    <t>Администрация  Староладожского сельского поселения</t>
  </si>
  <si>
    <t>Администрация Алеховщинского сельского поселения</t>
  </si>
  <si>
    <t>Администрация Большеврудского сельского поселения</t>
  </si>
  <si>
    <t>Администрация Большедворского сельского поселения</t>
  </si>
  <si>
    <t>Администрация Большеколпанского сельского поселения</t>
  </si>
  <si>
    <t>Администрация Борского сельского поселения</t>
  </si>
  <si>
    <t>Администрация Войсковицкого сельского поселения</t>
  </si>
  <si>
    <t>Администрация Володарского сельского поселения</t>
  </si>
  <si>
    <t>Администрация Дзержинского сельского поселения</t>
  </si>
  <si>
    <t>Администрация Доможировского сельского поселения</t>
  </si>
  <si>
    <t>Администрация Ефимовского городского поселения</t>
  </si>
  <si>
    <t>Администрация Загривского сельского поселения</t>
  </si>
  <si>
    <t>Администрация Заклинского сельского поселения</t>
  </si>
  <si>
    <t>Администрация Калитинского сельского поселения</t>
  </si>
  <si>
    <t>Администрация Кобринского сельского поселения</t>
  </si>
  <si>
    <t>Администрация Красноборского городского поселения Тосненского района Ленинградской области</t>
  </si>
  <si>
    <t>Администрация Кусинского сельского  поселения</t>
  </si>
  <si>
    <t>Администрация Лебяженского городского поселения</t>
  </si>
  <si>
    <t>Администрация Любанского городского поселения Тосненского района Ленинградской области</t>
  </si>
  <si>
    <t>Администрация МО "Большелуцкое сельское поселение"</t>
  </si>
  <si>
    <t>Администрация МО "Куземкинское сельское поселение"</t>
  </si>
  <si>
    <t>Администрация МО "Нежновское сельское поселение"</t>
  </si>
  <si>
    <t>Администрация МО "Пустомержское сельское поселение"</t>
  </si>
  <si>
    <t>Администрация МО "Фалилеевское сельское поселение"</t>
  </si>
  <si>
    <t>Администрация МО Бережковское сельское поселение</t>
  </si>
  <si>
    <t>Администрация МО Гостилицкое сельское поселение</t>
  </si>
  <si>
    <t>Администрация МО Кисельнинское сельское поселение</t>
  </si>
  <si>
    <t>Администрация МО Пашское сельское поселение</t>
  </si>
  <si>
    <t>Администрация МО Плодовское сельское поселение</t>
  </si>
  <si>
    <t>Администрация МО Тельмановское СП</t>
  </si>
  <si>
    <t>Администрация Мшинского сельского поселения</t>
  </si>
  <si>
    <t>Администрация Никольского городского поселения Тосненского района Ленинградской области</t>
  </si>
  <si>
    <t>Администрация Новосветского сельского поселения</t>
  </si>
  <si>
    <t>Администрация Оредежского сельского поселения</t>
  </si>
  <si>
    <t>Администрация Осьминского сельского поселения</t>
  </si>
  <si>
    <t>Администрация Пчевжинского сельского поселения</t>
  </si>
  <si>
    <t>Администрация Пчевское сельское поселение</t>
  </si>
  <si>
    <t>Администрация Рабитицкого сельского поселения</t>
  </si>
  <si>
    <t>Администрация Ретюнского сельского поселения</t>
  </si>
  <si>
    <t>Администрация Рождественского сельского поселения</t>
  </si>
  <si>
    <t>Администрация Рябовского городского поселения Тосненского района Ленинградской области</t>
  </si>
  <si>
    <t>Администрация Серебрянского сельского поселения</t>
  </si>
  <si>
    <t>Администрация Сиверского городского поселения</t>
  </si>
  <si>
    <t>Администрация Скребловского сельского поселения</t>
  </si>
  <si>
    <t>Администрация Сосновоборского городского округа</t>
  </si>
  <si>
    <t>Администрация Старопольского сельского поселения</t>
  </si>
  <si>
    <t>Администрация Сусанинского сельского поселения</t>
  </si>
  <si>
    <t>Администрация Сяськелевского сельского поселения</t>
  </si>
  <si>
    <t>Администрация Толмачёвского городского поселения</t>
  </si>
  <si>
    <t>Администрация Трубникоборского сельского поселения Тосненского района Ленинградской области</t>
  </si>
  <si>
    <t>Администрация Ульяновского городского поселения  Тосненского района Ленинградской области</t>
  </si>
  <si>
    <t>Администрация Форносовского городского поселения Тосненского района Ленинградской области</t>
  </si>
  <si>
    <t>Администрация Цвылевского сельского поселения</t>
  </si>
  <si>
    <t>Администрация Шугозерского сельского поселения</t>
  </si>
  <si>
    <t>Администрация Ям-Тесовского сельского поселения</t>
  </si>
  <si>
    <t>Администрация Янегского сельского поселения</t>
  </si>
  <si>
    <t>Администрация муниципального образования  Громовское сельское поселение</t>
  </si>
  <si>
    <t>Администрация муниципального образования Вындиноостровское СП</t>
  </si>
  <si>
    <t>Администрация муниципального образования Клопицкое сельское поселение</t>
  </si>
  <si>
    <t>Администрация муниципального образования Раздольевское сельское поселение</t>
  </si>
  <si>
    <t>Местная администрация Кипенского сельского поселения</t>
  </si>
  <si>
    <t>Местная администрация Ропшинского сельского поселения</t>
  </si>
  <si>
    <t>Местная администрация муниципального образования Горбунковское сельское поселение</t>
  </si>
  <si>
    <t>администрация Волошовского сельского поселения</t>
  </si>
  <si>
    <t>администрация МО "Гончаровское сельское поселение"</t>
  </si>
  <si>
    <t>администрация МО "Красносельское сельское поселение"</t>
  </si>
  <si>
    <t>администрация МО "Первомайское сельское поселение"</t>
  </si>
  <si>
    <t>администрация МО "Приморское городское поселение"</t>
  </si>
  <si>
    <t>администрация МО "Рощинское городское поселение"</t>
  </si>
  <si>
    <t>администрация МО "Щегловское сельское поселение"</t>
  </si>
  <si>
    <t>администрация МО Колтушское СП</t>
  </si>
  <si>
    <t>администрация Пудомягского сельского поселения</t>
  </si>
  <si>
    <t>администрация Фёдоровского городского поселения Тосненского района</t>
  </si>
  <si>
    <t>администрация муниципального образования "Куйвозовское сельское поселение"</t>
  </si>
  <si>
    <t xml:space="preserve">администрация Будогощского сельского поселения </t>
  </si>
  <si>
    <t xml:space="preserve">администрация Лужского городского поселения </t>
  </si>
  <si>
    <t>администрация Светогорского городского поселения</t>
  </si>
  <si>
    <t>Расчет субсидий муниципальным образованиям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на 2024 год (второй отбор)</t>
  </si>
  <si>
    <t>Расчет потребности в субсидиях бюджетам муниципальных образований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на 2023  год (первый обор)</t>
  </si>
  <si>
    <t>Расчет потребности в субсидиях бюджетам муниципальных образований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на 2024 год (первый отбор)</t>
  </si>
  <si>
    <t xml:space="preserve">тыс.руб. </t>
  </si>
  <si>
    <t>Первый отбор</t>
  </si>
  <si>
    <t>Второй отбор</t>
  </si>
  <si>
    <t>руб.</t>
  </si>
  <si>
    <t>Приложение 14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</si>
</sst>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"/>
    <numFmt numFmtId="166" formatCode="0.000"/>
    <numFmt numFmtId="167" formatCode="_-* #,##0.0\ _₽_-;\-* #,##0.0\ _₽_-;_-* &quot;-&quot;??\ _₽_-;_-@_-"/>
  </numFmts>
  <fonts count="3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"/>
      <family val="1"/>
    </font>
    <font>
      <sz val="11"/>
      <color theme="1"/>
      <name val="Times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3" fontId="13" fillId="5" borderId="1" xfId="0" applyNumberFormat="1" applyFont="1" applyFill="1" applyBorder="1" applyAlignment="1">
      <alignment horizontal="right" vertical="center" wrapText="1"/>
    </xf>
    <xf numFmtId="4" fontId="11" fillId="5" borderId="1" xfId="0" applyNumberFormat="1" applyFont="1" applyFill="1" applyBorder="1" applyAlignment="1">
      <alignment horizontal="right"/>
    </xf>
    <xf numFmtId="2" fontId="11" fillId="5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0" fontId="0" fillId="0" borderId="1" xfId="0" applyBorder="1"/>
    <xf numFmtId="4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0" fillId="0" borderId="0" xfId="0" applyBorder="1"/>
    <xf numFmtId="0" fontId="0" fillId="0" borderId="0" xfId="0" applyNumberFormat="1"/>
    <xf numFmtId="0" fontId="16" fillId="0" borderId="0" xfId="0" applyNumberFormat="1" applyFont="1" applyAlignment="1">
      <alignment vertical="top"/>
    </xf>
    <xf numFmtId="0" fontId="16" fillId="0" borderId="0" xfId="0" applyNumberFormat="1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8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/>
    <xf numFmtId="0" fontId="15" fillId="0" borderId="1" xfId="0" applyFont="1" applyBorder="1"/>
    <xf numFmtId="0" fontId="11" fillId="0" borderId="1" xfId="0" applyFont="1" applyBorder="1"/>
    <xf numFmtId="165" fontId="11" fillId="5" borderId="1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0" xfId="0" applyFont="1"/>
    <xf numFmtId="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4" fontId="24" fillId="6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1" fillId="6" borderId="0" xfId="0" applyFont="1" applyFill="1"/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/>
    <xf numFmtId="165" fontId="24" fillId="6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horizontal="right"/>
    </xf>
    <xf numFmtId="3" fontId="13" fillId="7" borderId="1" xfId="0" applyNumberFormat="1" applyFont="1" applyFill="1" applyBorder="1" applyAlignment="1">
      <alignment horizontal="right" vertical="center" wrapText="1"/>
    </xf>
    <xf numFmtId="0" fontId="13" fillId="7" borderId="1" xfId="0" applyFont="1" applyFill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11" fillId="5" borderId="1" xfId="0" applyFont="1" applyFill="1" applyBorder="1" applyAlignment="1">
      <alignment horizontal="left"/>
    </xf>
    <xf numFmtId="0" fontId="22" fillId="0" borderId="1" xfId="0" applyFont="1" applyBorder="1"/>
    <xf numFmtId="4" fontId="0" fillId="0" borderId="1" xfId="0" applyNumberFormat="1" applyBorder="1"/>
    <xf numFmtId="0" fontId="12" fillId="0" borderId="1" xfId="0" applyFont="1" applyBorder="1"/>
    <xf numFmtId="0" fontId="28" fillId="0" borderId="1" xfId="0" applyFont="1" applyBorder="1"/>
    <xf numFmtId="4" fontId="11" fillId="0" borderId="1" xfId="0" applyNumberFormat="1" applyFont="1" applyBorder="1"/>
    <xf numFmtId="0" fontId="11" fillId="7" borderId="1" xfId="0" applyFont="1" applyFill="1" applyBorder="1"/>
    <xf numFmtId="4" fontId="11" fillId="7" borderId="1" xfId="0" applyNumberFormat="1" applyFont="1" applyFill="1" applyBorder="1"/>
    <xf numFmtId="4" fontId="0" fillId="0" borderId="0" xfId="0" applyNumberFormat="1"/>
    <xf numFmtId="164" fontId="11" fillId="5" borderId="1" xfId="0" applyNumberFormat="1" applyFont="1" applyFill="1" applyBorder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/>
    <xf numFmtId="0" fontId="30" fillId="0" borderId="1" xfId="0" applyFont="1" applyBorder="1" applyAlignment="1">
      <alignment horizontal="center" vertical="center" wrapText="1"/>
    </xf>
    <xf numFmtId="0" fontId="19" fillId="6" borderId="1" xfId="0" applyNumberFormat="1" applyFont="1" applyFill="1" applyBorder="1"/>
    <xf numFmtId="2" fontId="19" fillId="6" borderId="1" xfId="0" applyNumberFormat="1" applyFont="1" applyFill="1" applyBorder="1"/>
    <xf numFmtId="0" fontId="19" fillId="0" borderId="1" xfId="0" applyNumberFormat="1" applyFont="1" applyBorder="1"/>
    <xf numFmtId="0" fontId="31" fillId="2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/>
    <xf numFmtId="0" fontId="30" fillId="8" borderId="1" xfId="0" applyNumberFormat="1" applyFont="1" applyFill="1" applyBorder="1"/>
    <xf numFmtId="43" fontId="30" fillId="8" borderId="1" xfId="1" applyFont="1" applyFill="1" applyBorder="1"/>
    <xf numFmtId="165" fontId="19" fillId="6" borderId="1" xfId="0" applyNumberFormat="1" applyFont="1" applyFill="1" applyBorder="1"/>
    <xf numFmtId="167" fontId="30" fillId="8" borderId="1" xfId="1" applyNumberFormat="1" applyFont="1" applyFill="1" applyBorder="1"/>
    <xf numFmtId="0" fontId="13" fillId="0" borderId="0" xfId="0" applyFont="1" applyFill="1" applyBorder="1" applyAlignment="1"/>
    <xf numFmtId="0" fontId="13" fillId="0" borderId="0" xfId="0" applyFont="1" applyFill="1" applyBorder="1" applyAlignment="1" applyProtection="1"/>
    <xf numFmtId="0" fontId="13" fillId="0" borderId="0" xfId="0" applyFont="1" applyFill="1"/>
    <xf numFmtId="0" fontId="13" fillId="0" borderId="13" xfId="0" applyFont="1" applyFill="1" applyBorder="1" applyAlignment="1"/>
    <xf numFmtId="49" fontId="33" fillId="0" borderId="1" xfId="0" applyNumberFormat="1" applyFont="1" applyFill="1" applyBorder="1" applyAlignment="1" applyProtection="1">
      <alignment vertical="center" wrapText="1"/>
    </xf>
    <xf numFmtId="49" fontId="3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vertical="center"/>
    </xf>
    <xf numFmtId="4" fontId="13" fillId="0" borderId="26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164" fontId="23" fillId="2" borderId="6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wrapText="1"/>
    </xf>
    <xf numFmtId="0" fontId="35" fillId="0" borderId="1" xfId="0" applyFont="1" applyBorder="1"/>
    <xf numFmtId="4" fontId="35" fillId="0" borderId="1" xfId="0" applyNumberFormat="1" applyFont="1" applyBorder="1"/>
    <xf numFmtId="0" fontId="36" fillId="0" borderId="1" xfId="0" applyFont="1" applyBorder="1"/>
    <xf numFmtId="164" fontId="35" fillId="0" borderId="1" xfId="0" applyNumberFormat="1" applyFont="1" applyBorder="1"/>
    <xf numFmtId="2" fontId="13" fillId="5" borderId="1" xfId="0" applyNumberFormat="1" applyFont="1" applyFill="1" applyBorder="1" applyAlignment="1">
      <alignment horizontal="right"/>
    </xf>
    <xf numFmtId="2" fontId="13" fillId="7" borderId="1" xfId="0" applyNumberFormat="1" applyFont="1" applyFill="1" applyBorder="1" applyAlignment="1">
      <alignment horizontal="right"/>
    </xf>
    <xf numFmtId="2" fontId="13" fillId="7" borderId="1" xfId="0" applyNumberFormat="1" applyFont="1" applyFill="1" applyBorder="1"/>
    <xf numFmtId="0" fontId="13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center" wrapText="1"/>
    </xf>
    <xf numFmtId="4" fontId="13" fillId="0" borderId="26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/>
    </xf>
    <xf numFmtId="43" fontId="12" fillId="0" borderId="14" xfId="1" applyFont="1" applyBorder="1" applyAlignment="1">
      <alignment horizontal="left"/>
    </xf>
    <xf numFmtId="43" fontId="12" fillId="0" borderId="12" xfId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6" fillId="0" borderId="0" xfId="0" applyNumberFormat="1" applyFont="1" applyAlignment="1">
      <alignment horizontal="center" vertical="top"/>
    </xf>
    <xf numFmtId="43" fontId="12" fillId="0" borderId="1" xfId="1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8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workbookViewId="0">
      <selection activeCell="I1" sqref="I1"/>
    </sheetView>
  </sheetViews>
  <sheetFormatPr defaultColWidth="15.28515625" defaultRowHeight="15.75" x14ac:dyDescent="0.25"/>
  <cols>
    <col min="1" max="1" width="4.7109375" style="153" customWidth="1"/>
    <col min="2" max="2" width="36.42578125" style="153" customWidth="1"/>
    <col min="3" max="8" width="14.140625" style="167" customWidth="1"/>
    <col min="9" max="9" width="14.140625" style="153" customWidth="1"/>
    <col min="10" max="16384" width="15.28515625" style="153"/>
  </cols>
  <sheetData>
    <row r="1" spans="1:11" x14ac:dyDescent="0.25">
      <c r="I1" s="178" t="s">
        <v>291</v>
      </c>
    </row>
    <row r="2" spans="1:11" ht="31.5" customHeight="1" x14ac:dyDescent="0.25">
      <c r="A2" s="151"/>
      <c r="B2" s="183" t="s">
        <v>195</v>
      </c>
      <c r="C2" s="183"/>
      <c r="D2" s="183"/>
      <c r="E2" s="183"/>
      <c r="F2" s="183"/>
      <c r="G2" s="183"/>
      <c r="H2" s="183"/>
      <c r="I2" s="183"/>
      <c r="J2" s="152"/>
      <c r="K2" s="152"/>
    </row>
    <row r="3" spans="1:11" ht="31.5" customHeight="1" x14ac:dyDescent="0.25">
      <c r="A3" s="151"/>
      <c r="B3" s="183"/>
      <c r="C3" s="183"/>
      <c r="D3" s="183"/>
      <c r="E3" s="183"/>
      <c r="F3" s="183"/>
      <c r="G3" s="183"/>
      <c r="H3" s="183"/>
      <c r="I3" s="183"/>
      <c r="J3" s="152"/>
      <c r="K3" s="152"/>
    </row>
    <row r="4" spans="1:11" ht="31.5" customHeight="1" x14ac:dyDescent="0.3">
      <c r="A4" s="154"/>
      <c r="B4" s="170"/>
      <c r="C4" s="170"/>
      <c r="D4" s="170"/>
      <c r="E4" s="170"/>
      <c r="F4" s="170"/>
      <c r="G4" s="170"/>
      <c r="H4" s="170"/>
      <c r="I4" s="179" t="s">
        <v>290</v>
      </c>
      <c r="J4" s="152"/>
      <c r="K4" s="152"/>
    </row>
    <row r="5" spans="1:11" x14ac:dyDescent="0.25">
      <c r="A5" s="182"/>
      <c r="B5" s="181" t="s">
        <v>199</v>
      </c>
      <c r="C5" s="184" t="s">
        <v>196</v>
      </c>
      <c r="D5" s="185"/>
      <c r="E5" s="186"/>
      <c r="F5" s="184" t="s">
        <v>197</v>
      </c>
      <c r="G5" s="185"/>
      <c r="H5" s="186"/>
      <c r="I5" s="181" t="s">
        <v>198</v>
      </c>
      <c r="J5" s="152"/>
      <c r="K5" s="152"/>
    </row>
    <row r="6" spans="1:11" ht="28.5" x14ac:dyDescent="0.25">
      <c r="A6" s="182"/>
      <c r="B6" s="181"/>
      <c r="C6" s="155" t="s">
        <v>288</v>
      </c>
      <c r="D6" s="155" t="s">
        <v>289</v>
      </c>
      <c r="E6" s="156" t="s">
        <v>127</v>
      </c>
      <c r="F6" s="155" t="s">
        <v>288</v>
      </c>
      <c r="G6" s="155" t="s">
        <v>289</v>
      </c>
      <c r="H6" s="156" t="s">
        <v>127</v>
      </c>
      <c r="I6" s="181"/>
    </row>
    <row r="7" spans="1:11" ht="31.5" x14ac:dyDescent="0.25">
      <c r="A7" s="157">
        <v>1</v>
      </c>
      <c r="B7" s="158" t="s">
        <v>200</v>
      </c>
      <c r="C7" s="159">
        <v>0</v>
      </c>
      <c r="D7" s="159"/>
      <c r="E7" s="159">
        <f>C7+D7</f>
        <v>0</v>
      </c>
      <c r="F7" s="159">
        <v>0</v>
      </c>
      <c r="G7" s="159">
        <v>28600</v>
      </c>
      <c r="H7" s="159">
        <f>F7+G7</f>
        <v>28600</v>
      </c>
      <c r="I7" s="159">
        <v>117100</v>
      </c>
    </row>
    <row r="8" spans="1:11" ht="31.5" x14ac:dyDescent="0.25">
      <c r="A8" s="157">
        <v>2</v>
      </c>
      <c r="B8" s="158" t="s">
        <v>201</v>
      </c>
      <c r="C8" s="159">
        <v>198500</v>
      </c>
      <c r="D8" s="159"/>
      <c r="E8" s="159">
        <f t="shared" ref="E8:E71" si="0">C8+D8</f>
        <v>198500</v>
      </c>
      <c r="F8" s="159">
        <v>0</v>
      </c>
      <c r="G8" s="159"/>
      <c r="H8" s="159">
        <f t="shared" ref="H8:H71" si="1">F8+G8</f>
        <v>0</v>
      </c>
      <c r="I8" s="159"/>
    </row>
    <row r="9" spans="1:11" ht="31.5" x14ac:dyDescent="0.25">
      <c r="A9" s="157">
        <v>3</v>
      </c>
      <c r="B9" s="158" t="s">
        <v>202</v>
      </c>
      <c r="C9" s="159">
        <v>0</v>
      </c>
      <c r="D9" s="159">
        <v>363600</v>
      </c>
      <c r="E9" s="159">
        <f t="shared" si="0"/>
        <v>363600</v>
      </c>
      <c r="F9" s="159">
        <v>345200</v>
      </c>
      <c r="G9" s="159">
        <v>345200</v>
      </c>
      <c r="H9" s="159">
        <f t="shared" si="1"/>
        <v>690400</v>
      </c>
      <c r="I9" s="159">
        <v>194500</v>
      </c>
    </row>
    <row r="10" spans="1:11" ht="31.5" x14ac:dyDescent="0.25">
      <c r="A10" s="157">
        <v>4</v>
      </c>
      <c r="B10" s="158" t="s">
        <v>203</v>
      </c>
      <c r="C10" s="159">
        <v>0</v>
      </c>
      <c r="D10" s="159">
        <v>755500</v>
      </c>
      <c r="E10" s="159">
        <f t="shared" si="0"/>
        <v>755500</v>
      </c>
      <c r="F10" s="159">
        <v>0</v>
      </c>
      <c r="G10" s="159">
        <v>621400</v>
      </c>
      <c r="H10" s="159">
        <f t="shared" si="1"/>
        <v>621400</v>
      </c>
      <c r="I10" s="159">
        <v>492000</v>
      </c>
    </row>
    <row r="11" spans="1:11" ht="31.5" x14ac:dyDescent="0.25">
      <c r="A11" s="157">
        <v>5</v>
      </c>
      <c r="B11" s="158" t="s">
        <v>204</v>
      </c>
      <c r="C11" s="159">
        <v>805700</v>
      </c>
      <c r="D11" s="159">
        <v>805700</v>
      </c>
      <c r="E11" s="159">
        <f t="shared" si="0"/>
        <v>1611400</v>
      </c>
      <c r="F11" s="159">
        <v>0</v>
      </c>
      <c r="G11" s="159">
        <v>520700</v>
      </c>
      <c r="H11" s="159">
        <f t="shared" si="1"/>
        <v>520700</v>
      </c>
      <c r="I11" s="159">
        <v>286000</v>
      </c>
    </row>
    <row r="12" spans="1:11" ht="31.5" x14ac:dyDescent="0.25">
      <c r="A12" s="157">
        <v>6</v>
      </c>
      <c r="B12" s="158" t="s">
        <v>205</v>
      </c>
      <c r="C12" s="159">
        <v>0</v>
      </c>
      <c r="D12" s="159"/>
      <c r="E12" s="159">
        <f t="shared" si="0"/>
        <v>0</v>
      </c>
      <c r="F12" s="159">
        <v>0</v>
      </c>
      <c r="G12" s="159">
        <v>174800</v>
      </c>
      <c r="H12" s="159">
        <f t="shared" si="1"/>
        <v>174800</v>
      </c>
      <c r="I12" s="159"/>
    </row>
    <row r="13" spans="1:11" ht="31.5" x14ac:dyDescent="0.25">
      <c r="A13" s="157">
        <v>7</v>
      </c>
      <c r="B13" s="158" t="s">
        <v>206</v>
      </c>
      <c r="C13" s="159">
        <v>0</v>
      </c>
      <c r="D13" s="159"/>
      <c r="E13" s="159">
        <f t="shared" si="0"/>
        <v>0</v>
      </c>
      <c r="F13" s="159">
        <v>681600</v>
      </c>
      <c r="G13" s="159"/>
      <c r="H13" s="159">
        <f t="shared" si="1"/>
        <v>681600</v>
      </c>
      <c r="I13" s="159">
        <v>488700</v>
      </c>
    </row>
    <row r="14" spans="1:11" ht="31.5" x14ac:dyDescent="0.25">
      <c r="A14" s="157">
        <v>8</v>
      </c>
      <c r="B14" s="158" t="s">
        <v>207</v>
      </c>
      <c r="C14" s="159">
        <v>0</v>
      </c>
      <c r="D14" s="159">
        <v>34000</v>
      </c>
      <c r="E14" s="159">
        <f t="shared" si="0"/>
        <v>34000</v>
      </c>
      <c r="F14" s="159">
        <v>11200</v>
      </c>
      <c r="G14" s="159">
        <v>28300</v>
      </c>
      <c r="H14" s="159">
        <f t="shared" si="1"/>
        <v>39500</v>
      </c>
      <c r="I14" s="159">
        <v>22700</v>
      </c>
    </row>
    <row r="15" spans="1:11" ht="31.5" x14ac:dyDescent="0.25">
      <c r="A15" s="157">
        <v>9</v>
      </c>
      <c r="B15" s="158" t="s">
        <v>208</v>
      </c>
      <c r="C15" s="159">
        <v>0</v>
      </c>
      <c r="D15" s="159">
        <v>475800</v>
      </c>
      <c r="E15" s="159">
        <f t="shared" si="0"/>
        <v>475800</v>
      </c>
      <c r="F15" s="159">
        <v>0</v>
      </c>
      <c r="G15" s="159">
        <v>326600</v>
      </c>
      <c r="H15" s="159">
        <f t="shared" si="1"/>
        <v>326600</v>
      </c>
      <c r="I15" s="159"/>
    </row>
    <row r="16" spans="1:11" ht="31.5" x14ac:dyDescent="0.25">
      <c r="A16" s="157">
        <v>10</v>
      </c>
      <c r="B16" s="158" t="s">
        <v>209</v>
      </c>
      <c r="C16" s="159">
        <v>0</v>
      </c>
      <c r="D16" s="159"/>
      <c r="E16" s="159">
        <f t="shared" si="0"/>
        <v>0</v>
      </c>
      <c r="F16" s="159">
        <v>1605800</v>
      </c>
      <c r="G16" s="159"/>
      <c r="H16" s="159">
        <f t="shared" si="1"/>
        <v>1605800</v>
      </c>
      <c r="I16" s="159"/>
    </row>
    <row r="17" spans="1:9" ht="31.5" x14ac:dyDescent="0.25">
      <c r="A17" s="157">
        <v>11</v>
      </c>
      <c r="B17" s="158" t="s">
        <v>210</v>
      </c>
      <c r="C17" s="159">
        <v>0</v>
      </c>
      <c r="D17" s="159"/>
      <c r="E17" s="159">
        <f t="shared" si="0"/>
        <v>0</v>
      </c>
      <c r="F17" s="159">
        <v>0</v>
      </c>
      <c r="G17" s="159">
        <v>456000</v>
      </c>
      <c r="H17" s="159">
        <f t="shared" si="1"/>
        <v>456000</v>
      </c>
      <c r="I17" s="159">
        <v>324800</v>
      </c>
    </row>
    <row r="18" spans="1:9" ht="47.25" x14ac:dyDescent="0.25">
      <c r="A18" s="157">
        <v>12</v>
      </c>
      <c r="B18" s="158" t="s">
        <v>211</v>
      </c>
      <c r="C18" s="159">
        <v>594000</v>
      </c>
      <c r="D18" s="159"/>
      <c r="E18" s="159">
        <f t="shared" si="0"/>
        <v>594000</v>
      </c>
      <c r="F18" s="159">
        <v>595300</v>
      </c>
      <c r="G18" s="159"/>
      <c r="H18" s="159">
        <f t="shared" si="1"/>
        <v>595300</v>
      </c>
      <c r="I18" s="159"/>
    </row>
    <row r="19" spans="1:9" ht="31.5" x14ac:dyDescent="0.25">
      <c r="A19" s="157">
        <v>13</v>
      </c>
      <c r="B19" s="158" t="s">
        <v>212</v>
      </c>
      <c r="C19" s="159">
        <v>0</v>
      </c>
      <c r="D19" s="159">
        <v>553800</v>
      </c>
      <c r="E19" s="159">
        <f t="shared" si="0"/>
        <v>553800</v>
      </c>
      <c r="F19" s="159">
        <v>0</v>
      </c>
      <c r="G19" s="159">
        <v>437500</v>
      </c>
      <c r="H19" s="159">
        <f t="shared" si="1"/>
        <v>437500</v>
      </c>
      <c r="I19" s="159">
        <v>313800</v>
      </c>
    </row>
    <row r="20" spans="1:9" ht="31.5" x14ac:dyDescent="0.25">
      <c r="A20" s="157">
        <v>14</v>
      </c>
      <c r="B20" s="158" t="s">
        <v>213</v>
      </c>
      <c r="C20" s="159">
        <v>717000</v>
      </c>
      <c r="D20" s="159">
        <v>1082000</v>
      </c>
      <c r="E20" s="159">
        <f t="shared" si="0"/>
        <v>1799000</v>
      </c>
      <c r="F20" s="159">
        <v>964800</v>
      </c>
      <c r="G20" s="159">
        <v>1195300</v>
      </c>
      <c r="H20" s="159">
        <f t="shared" si="1"/>
        <v>2160100</v>
      </c>
      <c r="I20" s="159">
        <v>1243000</v>
      </c>
    </row>
    <row r="21" spans="1:9" ht="31.5" x14ac:dyDescent="0.25">
      <c r="A21" s="157">
        <v>15</v>
      </c>
      <c r="B21" s="158" t="s">
        <v>214</v>
      </c>
      <c r="C21" s="159">
        <v>39400</v>
      </c>
      <c r="D21" s="159"/>
      <c r="E21" s="159">
        <f t="shared" si="0"/>
        <v>39400</v>
      </c>
      <c r="F21" s="159">
        <v>0</v>
      </c>
      <c r="G21" s="159"/>
      <c r="H21" s="159">
        <f t="shared" si="1"/>
        <v>0</v>
      </c>
      <c r="I21" s="159"/>
    </row>
    <row r="22" spans="1:9" ht="31.5" x14ac:dyDescent="0.25">
      <c r="A22" s="157">
        <v>16</v>
      </c>
      <c r="B22" s="158" t="s">
        <v>215</v>
      </c>
      <c r="C22" s="159">
        <v>687600</v>
      </c>
      <c r="D22" s="159">
        <v>37800</v>
      </c>
      <c r="E22" s="159">
        <f t="shared" si="0"/>
        <v>725400</v>
      </c>
      <c r="F22" s="159">
        <v>0</v>
      </c>
      <c r="G22" s="159">
        <v>520400</v>
      </c>
      <c r="H22" s="159">
        <f t="shared" si="1"/>
        <v>520400</v>
      </c>
      <c r="I22" s="159">
        <v>411800</v>
      </c>
    </row>
    <row r="23" spans="1:9" ht="31.5" x14ac:dyDescent="0.25">
      <c r="A23" s="157">
        <v>17</v>
      </c>
      <c r="B23" s="158" t="s">
        <v>216</v>
      </c>
      <c r="C23" s="159">
        <v>168700</v>
      </c>
      <c r="D23" s="159"/>
      <c r="E23" s="159">
        <f t="shared" si="0"/>
        <v>168700</v>
      </c>
      <c r="F23" s="159">
        <v>130200</v>
      </c>
      <c r="G23" s="159"/>
      <c r="H23" s="159">
        <f t="shared" si="1"/>
        <v>130200</v>
      </c>
      <c r="I23" s="159"/>
    </row>
    <row r="24" spans="1:9" ht="31.5" x14ac:dyDescent="0.25">
      <c r="A24" s="157">
        <v>18</v>
      </c>
      <c r="B24" s="158" t="s">
        <v>217</v>
      </c>
      <c r="C24" s="159">
        <v>0</v>
      </c>
      <c r="D24" s="159"/>
      <c r="E24" s="159">
        <f t="shared" si="0"/>
        <v>0</v>
      </c>
      <c r="F24" s="159">
        <v>0</v>
      </c>
      <c r="G24" s="159">
        <v>117600</v>
      </c>
      <c r="H24" s="159">
        <f t="shared" si="1"/>
        <v>117600</v>
      </c>
      <c r="I24" s="159"/>
    </row>
    <row r="25" spans="1:9" ht="31.5" x14ac:dyDescent="0.25">
      <c r="A25" s="157">
        <v>19</v>
      </c>
      <c r="B25" s="158" t="s">
        <v>218</v>
      </c>
      <c r="C25" s="159">
        <v>74800</v>
      </c>
      <c r="D25" s="159"/>
      <c r="E25" s="159">
        <f t="shared" si="0"/>
        <v>74800</v>
      </c>
      <c r="F25" s="159">
        <v>53600</v>
      </c>
      <c r="G25" s="159"/>
      <c r="H25" s="159">
        <f t="shared" si="1"/>
        <v>53600</v>
      </c>
      <c r="I25" s="159"/>
    </row>
    <row r="26" spans="1:9" ht="31.5" x14ac:dyDescent="0.25">
      <c r="A26" s="157">
        <v>20</v>
      </c>
      <c r="B26" s="158" t="s">
        <v>219</v>
      </c>
      <c r="C26" s="159">
        <v>389500</v>
      </c>
      <c r="D26" s="159">
        <v>247900</v>
      </c>
      <c r="E26" s="159">
        <f t="shared" si="0"/>
        <v>637400</v>
      </c>
      <c r="F26" s="159">
        <v>512500</v>
      </c>
      <c r="G26" s="159">
        <v>455800</v>
      </c>
      <c r="H26" s="159">
        <f t="shared" si="1"/>
        <v>968300</v>
      </c>
      <c r="I26" s="159">
        <v>976100</v>
      </c>
    </row>
    <row r="27" spans="1:9" ht="31.5" x14ac:dyDescent="0.25">
      <c r="A27" s="157">
        <v>21</v>
      </c>
      <c r="B27" s="158" t="s">
        <v>220</v>
      </c>
      <c r="C27" s="159">
        <v>811700</v>
      </c>
      <c r="D27" s="159"/>
      <c r="E27" s="159">
        <f t="shared" si="0"/>
        <v>811700</v>
      </c>
      <c r="F27" s="159">
        <v>748300</v>
      </c>
      <c r="G27" s="159"/>
      <c r="H27" s="159">
        <f t="shared" si="1"/>
        <v>748300</v>
      </c>
      <c r="I27" s="159"/>
    </row>
    <row r="28" spans="1:9" ht="31.5" x14ac:dyDescent="0.25">
      <c r="A28" s="157">
        <v>22</v>
      </c>
      <c r="B28" s="158" t="s">
        <v>221</v>
      </c>
      <c r="C28" s="159">
        <v>347800</v>
      </c>
      <c r="D28" s="159"/>
      <c r="E28" s="159">
        <f t="shared" si="0"/>
        <v>347800</v>
      </c>
      <c r="F28" s="159">
        <v>0</v>
      </c>
      <c r="G28" s="159"/>
      <c r="H28" s="159">
        <f t="shared" si="1"/>
        <v>0</v>
      </c>
      <c r="I28" s="159"/>
    </row>
    <row r="29" spans="1:9" ht="47.25" x14ac:dyDescent="0.25">
      <c r="A29" s="157">
        <v>23</v>
      </c>
      <c r="B29" s="158" t="s">
        <v>222</v>
      </c>
      <c r="C29" s="159">
        <v>66300</v>
      </c>
      <c r="D29" s="159"/>
      <c r="E29" s="159">
        <f t="shared" si="0"/>
        <v>66300</v>
      </c>
      <c r="F29" s="159">
        <v>61300</v>
      </c>
      <c r="G29" s="159"/>
      <c r="H29" s="159">
        <f t="shared" si="1"/>
        <v>61300</v>
      </c>
      <c r="I29" s="159"/>
    </row>
    <row r="30" spans="1:9" ht="31.5" x14ac:dyDescent="0.25">
      <c r="A30" s="157">
        <v>24</v>
      </c>
      <c r="B30" s="158" t="s">
        <v>223</v>
      </c>
      <c r="C30" s="159">
        <v>0</v>
      </c>
      <c r="D30" s="159">
        <v>115100</v>
      </c>
      <c r="E30" s="159">
        <f t="shared" si="0"/>
        <v>115100</v>
      </c>
      <c r="F30" s="159">
        <v>27800</v>
      </c>
      <c r="G30" s="159">
        <v>54600</v>
      </c>
      <c r="H30" s="159">
        <f t="shared" si="1"/>
        <v>82400</v>
      </c>
      <c r="I30" s="159"/>
    </row>
    <row r="31" spans="1:9" ht="31.5" x14ac:dyDescent="0.25">
      <c r="A31" s="157">
        <v>25</v>
      </c>
      <c r="B31" s="158" t="s">
        <v>224</v>
      </c>
      <c r="C31" s="159">
        <v>15100</v>
      </c>
      <c r="D31" s="159"/>
      <c r="E31" s="159">
        <f t="shared" si="0"/>
        <v>15100</v>
      </c>
      <c r="F31" s="159">
        <v>9300</v>
      </c>
      <c r="G31" s="159"/>
      <c r="H31" s="159">
        <f t="shared" si="1"/>
        <v>9300</v>
      </c>
      <c r="I31" s="159"/>
    </row>
    <row r="32" spans="1:9" ht="47.25" x14ac:dyDescent="0.25">
      <c r="A32" s="157">
        <v>26</v>
      </c>
      <c r="B32" s="158" t="s">
        <v>225</v>
      </c>
      <c r="C32" s="159">
        <v>351600</v>
      </c>
      <c r="D32" s="159">
        <v>1142400</v>
      </c>
      <c r="E32" s="159">
        <f t="shared" si="0"/>
        <v>1494000</v>
      </c>
      <c r="F32" s="159">
        <v>585800</v>
      </c>
      <c r="G32" s="159">
        <v>583000</v>
      </c>
      <c r="H32" s="159">
        <f t="shared" si="1"/>
        <v>1168800</v>
      </c>
      <c r="I32" s="159">
        <v>861400</v>
      </c>
    </row>
    <row r="33" spans="1:9" ht="47.25" x14ac:dyDescent="0.25">
      <c r="A33" s="157">
        <v>27</v>
      </c>
      <c r="B33" s="158" t="s">
        <v>226</v>
      </c>
      <c r="C33" s="159">
        <v>159400</v>
      </c>
      <c r="D33" s="159"/>
      <c r="E33" s="159">
        <f t="shared" si="0"/>
        <v>159400</v>
      </c>
      <c r="F33" s="159">
        <v>215500</v>
      </c>
      <c r="G33" s="159"/>
      <c r="H33" s="159">
        <f t="shared" si="1"/>
        <v>215500</v>
      </c>
      <c r="I33" s="159"/>
    </row>
    <row r="34" spans="1:9" ht="47.25" x14ac:dyDescent="0.25">
      <c r="A34" s="157">
        <v>28</v>
      </c>
      <c r="B34" s="158" t="s">
        <v>227</v>
      </c>
      <c r="C34" s="159">
        <v>365100</v>
      </c>
      <c r="D34" s="159"/>
      <c r="E34" s="159">
        <f t="shared" si="0"/>
        <v>365100</v>
      </c>
      <c r="F34" s="159">
        <v>157700</v>
      </c>
      <c r="G34" s="159"/>
      <c r="H34" s="159">
        <f t="shared" si="1"/>
        <v>157700</v>
      </c>
      <c r="I34" s="159"/>
    </row>
    <row r="35" spans="1:9" ht="31.5" x14ac:dyDescent="0.25">
      <c r="A35" s="157">
        <v>29</v>
      </c>
      <c r="B35" s="158" t="s">
        <v>228</v>
      </c>
      <c r="C35" s="159">
        <v>503500</v>
      </c>
      <c r="D35" s="159"/>
      <c r="E35" s="159">
        <f t="shared" si="0"/>
        <v>503500</v>
      </c>
      <c r="F35" s="159">
        <v>365100</v>
      </c>
      <c r="G35" s="159"/>
      <c r="H35" s="159">
        <f t="shared" si="1"/>
        <v>365100</v>
      </c>
      <c r="I35" s="159">
        <v>226800</v>
      </c>
    </row>
    <row r="36" spans="1:9" ht="47.25" x14ac:dyDescent="0.25">
      <c r="A36" s="157">
        <v>30</v>
      </c>
      <c r="B36" s="158" t="s">
        <v>229</v>
      </c>
      <c r="C36" s="159">
        <v>0</v>
      </c>
      <c r="D36" s="159"/>
      <c r="E36" s="159">
        <f t="shared" si="0"/>
        <v>0</v>
      </c>
      <c r="F36" s="159">
        <v>11200</v>
      </c>
      <c r="G36" s="159"/>
      <c r="H36" s="159">
        <f t="shared" si="1"/>
        <v>11200</v>
      </c>
      <c r="I36" s="159"/>
    </row>
    <row r="37" spans="1:9" ht="47.25" x14ac:dyDescent="0.25">
      <c r="A37" s="157">
        <v>31</v>
      </c>
      <c r="B37" s="158" t="s">
        <v>230</v>
      </c>
      <c r="C37" s="159">
        <v>0</v>
      </c>
      <c r="D37" s="159"/>
      <c r="E37" s="159">
        <f t="shared" si="0"/>
        <v>0</v>
      </c>
      <c r="F37" s="159">
        <v>0</v>
      </c>
      <c r="G37" s="159">
        <v>1057900</v>
      </c>
      <c r="H37" s="159">
        <f t="shared" si="1"/>
        <v>1057900</v>
      </c>
      <c r="I37" s="159">
        <v>546100</v>
      </c>
    </row>
    <row r="38" spans="1:9" ht="31.5" x14ac:dyDescent="0.25">
      <c r="A38" s="157">
        <v>32</v>
      </c>
      <c r="B38" s="158" t="s">
        <v>231</v>
      </c>
      <c r="C38" s="159">
        <v>275100</v>
      </c>
      <c r="D38" s="159"/>
      <c r="E38" s="159">
        <f t="shared" si="0"/>
        <v>275100</v>
      </c>
      <c r="F38" s="159">
        <v>274400</v>
      </c>
      <c r="G38" s="159"/>
      <c r="H38" s="159">
        <f t="shared" si="1"/>
        <v>274400</v>
      </c>
      <c r="I38" s="159">
        <v>176800</v>
      </c>
    </row>
    <row r="39" spans="1:9" ht="31.5" x14ac:dyDescent="0.25">
      <c r="A39" s="157">
        <v>33</v>
      </c>
      <c r="B39" s="158" t="s">
        <v>232</v>
      </c>
      <c r="C39" s="159">
        <v>0</v>
      </c>
      <c r="D39" s="159"/>
      <c r="E39" s="159">
        <f t="shared" si="0"/>
        <v>0</v>
      </c>
      <c r="F39" s="159">
        <v>485500</v>
      </c>
      <c r="G39" s="159"/>
      <c r="H39" s="159">
        <f t="shared" si="1"/>
        <v>485500</v>
      </c>
      <c r="I39" s="159"/>
    </row>
    <row r="40" spans="1:9" ht="47.25" x14ac:dyDescent="0.25">
      <c r="A40" s="157">
        <v>34</v>
      </c>
      <c r="B40" s="158" t="s">
        <v>233</v>
      </c>
      <c r="C40" s="159">
        <v>0</v>
      </c>
      <c r="D40" s="159">
        <v>147800</v>
      </c>
      <c r="E40" s="159">
        <f t="shared" si="0"/>
        <v>147800</v>
      </c>
      <c r="F40" s="159">
        <v>452700</v>
      </c>
      <c r="G40" s="159">
        <v>706800</v>
      </c>
      <c r="H40" s="159">
        <f t="shared" si="1"/>
        <v>1159500</v>
      </c>
      <c r="I40" s="159">
        <v>607800</v>
      </c>
    </row>
    <row r="41" spans="1:9" ht="31.5" x14ac:dyDescent="0.25">
      <c r="A41" s="157">
        <v>35</v>
      </c>
      <c r="B41" s="158" t="s">
        <v>234</v>
      </c>
      <c r="C41" s="159">
        <v>335800</v>
      </c>
      <c r="D41" s="159">
        <v>335800</v>
      </c>
      <c r="E41" s="159">
        <f t="shared" si="0"/>
        <v>671600</v>
      </c>
      <c r="F41" s="159">
        <v>0</v>
      </c>
      <c r="G41" s="159">
        <v>279300</v>
      </c>
      <c r="H41" s="159">
        <f t="shared" si="1"/>
        <v>279300</v>
      </c>
      <c r="I41" s="159">
        <v>221100</v>
      </c>
    </row>
    <row r="42" spans="1:9" ht="31.5" x14ac:dyDescent="0.25">
      <c r="A42" s="157">
        <v>36</v>
      </c>
      <c r="B42" s="158" t="s">
        <v>235</v>
      </c>
      <c r="C42" s="159">
        <v>0</v>
      </c>
      <c r="D42" s="159"/>
      <c r="E42" s="159">
        <f t="shared" si="0"/>
        <v>0</v>
      </c>
      <c r="F42" s="159">
        <v>464300</v>
      </c>
      <c r="G42" s="159"/>
      <c r="H42" s="159">
        <f t="shared" si="1"/>
        <v>464300</v>
      </c>
      <c r="I42" s="159"/>
    </row>
    <row r="43" spans="1:9" ht="31.5" x14ac:dyDescent="0.25">
      <c r="A43" s="157">
        <v>37</v>
      </c>
      <c r="B43" s="158" t="s">
        <v>236</v>
      </c>
      <c r="C43" s="159">
        <v>787200</v>
      </c>
      <c r="D43" s="159">
        <v>1053200</v>
      </c>
      <c r="E43" s="159">
        <f t="shared" si="0"/>
        <v>1840400</v>
      </c>
      <c r="F43" s="159">
        <v>0</v>
      </c>
      <c r="G43" s="159">
        <v>787300</v>
      </c>
      <c r="H43" s="159">
        <f t="shared" si="1"/>
        <v>787300</v>
      </c>
      <c r="I43" s="159">
        <v>523300</v>
      </c>
    </row>
    <row r="44" spans="1:9" ht="31.5" x14ac:dyDescent="0.25">
      <c r="A44" s="157">
        <v>38</v>
      </c>
      <c r="B44" s="158" t="s">
        <v>237</v>
      </c>
      <c r="C44" s="159">
        <v>400700</v>
      </c>
      <c r="D44" s="159"/>
      <c r="E44" s="159">
        <f t="shared" si="0"/>
        <v>400700</v>
      </c>
      <c r="F44" s="159">
        <v>0</v>
      </c>
      <c r="G44" s="159">
        <v>499100</v>
      </c>
      <c r="H44" s="159">
        <f t="shared" si="1"/>
        <v>499100</v>
      </c>
      <c r="I44" s="159">
        <v>470600</v>
      </c>
    </row>
    <row r="45" spans="1:9" ht="47.25" x14ac:dyDescent="0.25">
      <c r="A45" s="157">
        <v>39</v>
      </c>
      <c r="B45" s="158" t="s">
        <v>238</v>
      </c>
      <c r="C45" s="159">
        <v>57800</v>
      </c>
      <c r="D45" s="159">
        <v>57800</v>
      </c>
      <c r="E45" s="159">
        <f t="shared" si="0"/>
        <v>115600</v>
      </c>
      <c r="F45" s="159">
        <v>40500</v>
      </c>
      <c r="G45" s="159">
        <v>40500</v>
      </c>
      <c r="H45" s="159">
        <f t="shared" si="1"/>
        <v>81000</v>
      </c>
      <c r="I45" s="159">
        <v>25500</v>
      </c>
    </row>
    <row r="46" spans="1:9" ht="31.5" x14ac:dyDescent="0.25">
      <c r="A46" s="157">
        <v>40</v>
      </c>
      <c r="B46" s="158" t="s">
        <v>239</v>
      </c>
      <c r="C46" s="159">
        <v>700700</v>
      </c>
      <c r="D46" s="159">
        <v>999800</v>
      </c>
      <c r="E46" s="159">
        <f t="shared" si="0"/>
        <v>1700500</v>
      </c>
      <c r="F46" s="159">
        <v>1053100</v>
      </c>
      <c r="G46" s="159">
        <v>1030600</v>
      </c>
      <c r="H46" s="159">
        <f t="shared" si="1"/>
        <v>2083700</v>
      </c>
      <c r="I46" s="159">
        <v>1004800</v>
      </c>
    </row>
    <row r="47" spans="1:9" ht="31.5" x14ac:dyDescent="0.25">
      <c r="A47" s="157">
        <v>41</v>
      </c>
      <c r="B47" s="158" t="s">
        <v>240</v>
      </c>
      <c r="C47" s="159">
        <v>3585200</v>
      </c>
      <c r="D47" s="159"/>
      <c r="E47" s="159">
        <f t="shared" si="0"/>
        <v>3585200</v>
      </c>
      <c r="F47" s="159">
        <v>2652100</v>
      </c>
      <c r="G47" s="159"/>
      <c r="H47" s="159">
        <f t="shared" si="1"/>
        <v>2652100</v>
      </c>
      <c r="I47" s="159">
        <v>2603200</v>
      </c>
    </row>
    <row r="48" spans="1:9" ht="31.5" x14ac:dyDescent="0.25">
      <c r="A48" s="157">
        <v>42</v>
      </c>
      <c r="B48" s="158" t="s">
        <v>241</v>
      </c>
      <c r="C48" s="159">
        <v>54900</v>
      </c>
      <c r="D48" s="159">
        <v>169800</v>
      </c>
      <c r="E48" s="159">
        <f t="shared" si="0"/>
        <v>224700</v>
      </c>
      <c r="F48" s="159">
        <v>387900</v>
      </c>
      <c r="G48" s="159">
        <v>226100</v>
      </c>
      <c r="H48" s="159">
        <f t="shared" si="1"/>
        <v>614000</v>
      </c>
      <c r="I48" s="159">
        <v>523000</v>
      </c>
    </row>
    <row r="49" spans="1:9" ht="31.5" x14ac:dyDescent="0.25">
      <c r="A49" s="157">
        <v>43</v>
      </c>
      <c r="B49" s="158" t="s">
        <v>242</v>
      </c>
      <c r="C49" s="159">
        <v>0</v>
      </c>
      <c r="D49" s="159">
        <v>112300</v>
      </c>
      <c r="E49" s="159">
        <f t="shared" si="0"/>
        <v>112300</v>
      </c>
      <c r="F49" s="159">
        <v>0</v>
      </c>
      <c r="G49" s="159">
        <v>93400</v>
      </c>
      <c r="H49" s="159">
        <f t="shared" si="1"/>
        <v>93400</v>
      </c>
      <c r="I49" s="159">
        <v>76600</v>
      </c>
    </row>
    <row r="50" spans="1:9" ht="31.5" x14ac:dyDescent="0.25">
      <c r="A50" s="157">
        <v>44</v>
      </c>
      <c r="B50" s="158" t="s">
        <v>243</v>
      </c>
      <c r="C50" s="159">
        <v>0</v>
      </c>
      <c r="D50" s="159">
        <v>166100</v>
      </c>
      <c r="E50" s="159">
        <f t="shared" si="0"/>
        <v>166100</v>
      </c>
      <c r="F50" s="159">
        <v>55300</v>
      </c>
      <c r="G50" s="159">
        <v>139700</v>
      </c>
      <c r="H50" s="159">
        <f t="shared" si="1"/>
        <v>195000</v>
      </c>
      <c r="I50" s="159">
        <v>109300</v>
      </c>
    </row>
    <row r="51" spans="1:9" ht="31.5" x14ac:dyDescent="0.25">
      <c r="A51" s="157">
        <v>45</v>
      </c>
      <c r="B51" s="158" t="s">
        <v>244</v>
      </c>
      <c r="C51" s="159">
        <v>0</v>
      </c>
      <c r="D51" s="159"/>
      <c r="E51" s="159">
        <f t="shared" si="0"/>
        <v>0</v>
      </c>
      <c r="F51" s="159">
        <v>661200</v>
      </c>
      <c r="G51" s="159"/>
      <c r="H51" s="159">
        <f t="shared" si="1"/>
        <v>661200</v>
      </c>
      <c r="I51" s="159"/>
    </row>
    <row r="52" spans="1:9" ht="31.5" x14ac:dyDescent="0.25">
      <c r="A52" s="157">
        <v>46</v>
      </c>
      <c r="B52" s="158" t="s">
        <v>245</v>
      </c>
      <c r="C52" s="159">
        <v>293900</v>
      </c>
      <c r="D52" s="159"/>
      <c r="E52" s="159">
        <f t="shared" si="0"/>
        <v>293900</v>
      </c>
      <c r="F52" s="159">
        <v>368000</v>
      </c>
      <c r="G52" s="159"/>
      <c r="H52" s="159">
        <f t="shared" si="1"/>
        <v>368000</v>
      </c>
      <c r="I52" s="159">
        <v>314100</v>
      </c>
    </row>
    <row r="53" spans="1:9" ht="31.5" x14ac:dyDescent="0.25">
      <c r="A53" s="157">
        <v>47</v>
      </c>
      <c r="B53" s="158" t="s">
        <v>246</v>
      </c>
      <c r="C53" s="159">
        <v>0</v>
      </c>
      <c r="D53" s="159"/>
      <c r="E53" s="159">
        <f t="shared" si="0"/>
        <v>0</v>
      </c>
      <c r="F53" s="159">
        <v>6800</v>
      </c>
      <c r="G53" s="159"/>
      <c r="H53" s="159">
        <f t="shared" si="1"/>
        <v>6800</v>
      </c>
      <c r="I53" s="159"/>
    </row>
    <row r="54" spans="1:9" ht="47.25" x14ac:dyDescent="0.25">
      <c r="A54" s="157">
        <v>48</v>
      </c>
      <c r="B54" s="158" t="s">
        <v>247</v>
      </c>
      <c r="C54" s="159">
        <v>58100</v>
      </c>
      <c r="D54" s="159"/>
      <c r="E54" s="159">
        <f t="shared" si="0"/>
        <v>58100</v>
      </c>
      <c r="F54" s="159">
        <v>41200</v>
      </c>
      <c r="G54" s="159"/>
      <c r="H54" s="159">
        <f t="shared" si="1"/>
        <v>41200</v>
      </c>
      <c r="I54" s="159"/>
    </row>
    <row r="55" spans="1:9" ht="31.5" x14ac:dyDescent="0.25">
      <c r="A55" s="157">
        <v>49</v>
      </c>
      <c r="B55" s="158" t="s">
        <v>248</v>
      </c>
      <c r="C55" s="159">
        <v>753000</v>
      </c>
      <c r="D55" s="159">
        <v>271700</v>
      </c>
      <c r="E55" s="159">
        <f t="shared" si="0"/>
        <v>1024700</v>
      </c>
      <c r="F55" s="159">
        <v>690700</v>
      </c>
      <c r="G55" s="159">
        <v>226000</v>
      </c>
      <c r="H55" s="159">
        <f t="shared" si="1"/>
        <v>916700</v>
      </c>
      <c r="I55" s="159">
        <v>713400</v>
      </c>
    </row>
    <row r="56" spans="1:9" ht="31.5" x14ac:dyDescent="0.25">
      <c r="A56" s="157">
        <v>50</v>
      </c>
      <c r="B56" s="158" t="s">
        <v>249</v>
      </c>
      <c r="C56" s="159">
        <v>0</v>
      </c>
      <c r="D56" s="159"/>
      <c r="E56" s="159">
        <f t="shared" si="0"/>
        <v>0</v>
      </c>
      <c r="F56" s="159">
        <v>0</v>
      </c>
      <c r="G56" s="159">
        <v>264400</v>
      </c>
      <c r="H56" s="159">
        <f t="shared" si="1"/>
        <v>264400</v>
      </c>
      <c r="I56" s="159">
        <v>185300</v>
      </c>
    </row>
    <row r="57" spans="1:9" ht="31.5" x14ac:dyDescent="0.25">
      <c r="A57" s="157">
        <v>51</v>
      </c>
      <c r="B57" s="158" t="s">
        <v>250</v>
      </c>
      <c r="C57" s="159">
        <v>0</v>
      </c>
      <c r="D57" s="159">
        <v>169800</v>
      </c>
      <c r="E57" s="159">
        <f t="shared" si="0"/>
        <v>169800</v>
      </c>
      <c r="F57" s="159">
        <v>731400</v>
      </c>
      <c r="G57" s="159">
        <v>141300</v>
      </c>
      <c r="H57" s="159">
        <f t="shared" si="1"/>
        <v>872700</v>
      </c>
      <c r="I57" s="159">
        <v>602100</v>
      </c>
    </row>
    <row r="58" spans="1:9" ht="31.5" x14ac:dyDescent="0.25">
      <c r="A58" s="157">
        <v>52</v>
      </c>
      <c r="B58" s="158" t="s">
        <v>251</v>
      </c>
      <c r="C58" s="159">
        <v>32800</v>
      </c>
      <c r="D58" s="159"/>
      <c r="E58" s="159">
        <f t="shared" si="0"/>
        <v>32800</v>
      </c>
      <c r="F58" s="159">
        <v>26100</v>
      </c>
      <c r="G58" s="159"/>
      <c r="H58" s="159">
        <f t="shared" si="1"/>
        <v>26100</v>
      </c>
      <c r="I58" s="159"/>
    </row>
    <row r="59" spans="1:9" ht="31.5" x14ac:dyDescent="0.25">
      <c r="A59" s="157">
        <v>53</v>
      </c>
      <c r="B59" s="158" t="s">
        <v>252</v>
      </c>
      <c r="C59" s="159">
        <v>758900</v>
      </c>
      <c r="D59" s="159"/>
      <c r="E59" s="159">
        <f t="shared" si="0"/>
        <v>758900</v>
      </c>
      <c r="F59" s="159">
        <v>515900</v>
      </c>
      <c r="G59" s="159"/>
      <c r="H59" s="159">
        <f t="shared" si="1"/>
        <v>515900</v>
      </c>
      <c r="I59" s="159"/>
    </row>
    <row r="60" spans="1:9" ht="31.5" x14ac:dyDescent="0.25">
      <c r="A60" s="157">
        <v>54</v>
      </c>
      <c r="B60" s="158" t="s">
        <v>253</v>
      </c>
      <c r="C60" s="159">
        <v>0</v>
      </c>
      <c r="D60" s="159"/>
      <c r="E60" s="159">
        <f t="shared" si="0"/>
        <v>0</v>
      </c>
      <c r="F60" s="159">
        <v>0</v>
      </c>
      <c r="G60" s="159">
        <v>350800</v>
      </c>
      <c r="H60" s="159">
        <f t="shared" si="1"/>
        <v>350800</v>
      </c>
      <c r="I60" s="159">
        <v>297800</v>
      </c>
    </row>
    <row r="61" spans="1:9" ht="31.5" x14ac:dyDescent="0.25">
      <c r="A61" s="157">
        <v>55</v>
      </c>
      <c r="B61" s="158" t="s">
        <v>254</v>
      </c>
      <c r="C61" s="159">
        <v>382000</v>
      </c>
      <c r="D61" s="159">
        <v>382100</v>
      </c>
      <c r="E61" s="159">
        <f t="shared" si="0"/>
        <v>764100</v>
      </c>
      <c r="F61" s="159">
        <v>0</v>
      </c>
      <c r="G61" s="159">
        <v>317800</v>
      </c>
      <c r="H61" s="159">
        <f t="shared" si="1"/>
        <v>317800</v>
      </c>
      <c r="I61" s="159">
        <v>264700</v>
      </c>
    </row>
    <row r="62" spans="1:9" ht="31.5" x14ac:dyDescent="0.25">
      <c r="A62" s="157">
        <v>56</v>
      </c>
      <c r="B62" s="158" t="s">
        <v>255</v>
      </c>
      <c r="C62" s="159">
        <v>0</v>
      </c>
      <c r="D62" s="159"/>
      <c r="E62" s="159">
        <f t="shared" si="0"/>
        <v>0</v>
      </c>
      <c r="F62" s="159">
        <v>479600</v>
      </c>
      <c r="G62" s="159"/>
      <c r="H62" s="159">
        <f t="shared" si="1"/>
        <v>479600</v>
      </c>
      <c r="I62" s="159">
        <v>240300</v>
      </c>
    </row>
    <row r="63" spans="1:9" ht="47.25" x14ac:dyDescent="0.25">
      <c r="A63" s="157">
        <v>57</v>
      </c>
      <c r="B63" s="158" t="s">
        <v>256</v>
      </c>
      <c r="C63" s="159">
        <v>0</v>
      </c>
      <c r="D63" s="159"/>
      <c r="E63" s="159">
        <f t="shared" si="0"/>
        <v>0</v>
      </c>
      <c r="F63" s="159">
        <v>107800</v>
      </c>
      <c r="G63" s="159"/>
      <c r="H63" s="159">
        <f t="shared" si="1"/>
        <v>107800</v>
      </c>
      <c r="I63" s="159"/>
    </row>
    <row r="64" spans="1:9" ht="63" x14ac:dyDescent="0.25">
      <c r="A64" s="157">
        <v>58</v>
      </c>
      <c r="B64" s="158" t="s">
        <v>257</v>
      </c>
      <c r="C64" s="159">
        <v>9900</v>
      </c>
      <c r="D64" s="159"/>
      <c r="E64" s="159">
        <f t="shared" si="0"/>
        <v>9900</v>
      </c>
      <c r="F64" s="159">
        <v>0</v>
      </c>
      <c r="G64" s="159"/>
      <c r="H64" s="159">
        <f t="shared" si="1"/>
        <v>0</v>
      </c>
      <c r="I64" s="159"/>
    </row>
    <row r="65" spans="1:9" ht="47.25" x14ac:dyDescent="0.25">
      <c r="A65" s="157">
        <v>59</v>
      </c>
      <c r="B65" s="158" t="s">
        <v>258</v>
      </c>
      <c r="C65" s="159">
        <v>375200</v>
      </c>
      <c r="D65" s="159"/>
      <c r="E65" s="159">
        <f t="shared" si="0"/>
        <v>375200</v>
      </c>
      <c r="F65" s="159">
        <v>316700</v>
      </c>
      <c r="G65" s="159"/>
      <c r="H65" s="159">
        <f t="shared" si="1"/>
        <v>316700</v>
      </c>
      <c r="I65" s="159"/>
    </row>
    <row r="66" spans="1:9" ht="31.5" x14ac:dyDescent="0.25">
      <c r="A66" s="157">
        <v>60</v>
      </c>
      <c r="B66" s="158" t="s">
        <v>259</v>
      </c>
      <c r="C66" s="159">
        <v>352200</v>
      </c>
      <c r="D66" s="159"/>
      <c r="E66" s="159">
        <f t="shared" si="0"/>
        <v>352200</v>
      </c>
      <c r="F66" s="159">
        <v>447500</v>
      </c>
      <c r="G66" s="159"/>
      <c r="H66" s="159">
        <f t="shared" si="1"/>
        <v>447500</v>
      </c>
      <c r="I66" s="159">
        <v>328800</v>
      </c>
    </row>
    <row r="67" spans="1:9" ht="31.5" x14ac:dyDescent="0.25">
      <c r="A67" s="157">
        <v>61</v>
      </c>
      <c r="B67" s="158" t="s">
        <v>260</v>
      </c>
      <c r="C67" s="159">
        <v>0</v>
      </c>
      <c r="D67" s="159"/>
      <c r="E67" s="159">
        <f t="shared" si="0"/>
        <v>0</v>
      </c>
      <c r="F67" s="159">
        <v>907100</v>
      </c>
      <c r="G67" s="159"/>
      <c r="H67" s="159">
        <f t="shared" si="1"/>
        <v>907100</v>
      </c>
      <c r="I67" s="159">
        <v>1086800</v>
      </c>
    </row>
    <row r="68" spans="1:9" ht="31.5" x14ac:dyDescent="0.25">
      <c r="A68" s="157">
        <v>62</v>
      </c>
      <c r="B68" s="158" t="s">
        <v>261</v>
      </c>
      <c r="C68" s="159">
        <v>1971300</v>
      </c>
      <c r="D68" s="159"/>
      <c r="E68" s="159">
        <f t="shared" si="0"/>
        <v>1971300</v>
      </c>
      <c r="F68" s="159">
        <v>1754800</v>
      </c>
      <c r="G68" s="159"/>
      <c r="H68" s="159">
        <f t="shared" si="1"/>
        <v>1754800</v>
      </c>
      <c r="I68" s="159">
        <v>956700</v>
      </c>
    </row>
    <row r="69" spans="1:9" ht="31.5" x14ac:dyDescent="0.25">
      <c r="A69" s="157">
        <v>63</v>
      </c>
      <c r="B69" s="158" t="s">
        <v>262</v>
      </c>
      <c r="C69" s="159">
        <v>0</v>
      </c>
      <c r="D69" s="159"/>
      <c r="E69" s="159">
        <f t="shared" si="0"/>
        <v>0</v>
      </c>
      <c r="F69" s="159">
        <v>403700</v>
      </c>
      <c r="G69" s="159"/>
      <c r="H69" s="159">
        <f t="shared" si="1"/>
        <v>403700</v>
      </c>
      <c r="I69" s="159"/>
    </row>
    <row r="70" spans="1:9" ht="47.25" x14ac:dyDescent="0.25">
      <c r="A70" s="157">
        <v>64</v>
      </c>
      <c r="B70" s="158" t="s">
        <v>263</v>
      </c>
      <c r="C70" s="159">
        <v>84300</v>
      </c>
      <c r="D70" s="159"/>
      <c r="E70" s="159">
        <f t="shared" si="0"/>
        <v>84300</v>
      </c>
      <c r="F70" s="159">
        <v>60500</v>
      </c>
      <c r="G70" s="159"/>
      <c r="H70" s="159">
        <f t="shared" si="1"/>
        <v>60500</v>
      </c>
      <c r="I70" s="159"/>
    </row>
    <row r="71" spans="1:9" ht="47.25" x14ac:dyDescent="0.25">
      <c r="A71" s="157">
        <v>65</v>
      </c>
      <c r="B71" s="158" t="s">
        <v>264</v>
      </c>
      <c r="C71" s="159">
        <v>393100</v>
      </c>
      <c r="D71" s="159">
        <v>393200</v>
      </c>
      <c r="E71" s="159">
        <f t="shared" si="0"/>
        <v>786300</v>
      </c>
      <c r="F71" s="159">
        <v>398800</v>
      </c>
      <c r="G71" s="159">
        <v>406400</v>
      </c>
      <c r="H71" s="159">
        <f t="shared" si="1"/>
        <v>805200</v>
      </c>
      <c r="I71" s="159">
        <v>307900</v>
      </c>
    </row>
    <row r="72" spans="1:9" ht="47.25" x14ac:dyDescent="0.25">
      <c r="A72" s="157">
        <v>66</v>
      </c>
      <c r="B72" s="158" t="s">
        <v>265</v>
      </c>
      <c r="C72" s="159">
        <v>810900</v>
      </c>
      <c r="D72" s="159"/>
      <c r="E72" s="159">
        <f t="shared" ref="E72:E91" si="2">C72+D72</f>
        <v>810900</v>
      </c>
      <c r="F72" s="159">
        <v>646400</v>
      </c>
      <c r="G72" s="159"/>
      <c r="H72" s="159">
        <f t="shared" ref="H72:H91" si="3">F72+G72</f>
        <v>646400</v>
      </c>
      <c r="I72" s="159"/>
    </row>
    <row r="73" spans="1:9" ht="47.25" x14ac:dyDescent="0.25">
      <c r="A73" s="157">
        <v>67</v>
      </c>
      <c r="B73" s="158" t="s">
        <v>266</v>
      </c>
      <c r="C73" s="159">
        <v>0</v>
      </c>
      <c r="D73" s="159"/>
      <c r="E73" s="159">
        <f t="shared" si="2"/>
        <v>0</v>
      </c>
      <c r="F73" s="159">
        <v>38100</v>
      </c>
      <c r="G73" s="159"/>
      <c r="H73" s="159">
        <f t="shared" si="3"/>
        <v>38100</v>
      </c>
      <c r="I73" s="159"/>
    </row>
    <row r="74" spans="1:9" x14ac:dyDescent="0.25">
      <c r="A74" s="157">
        <v>68</v>
      </c>
      <c r="B74" s="158" t="s">
        <v>44</v>
      </c>
      <c r="C74" s="159">
        <v>230300</v>
      </c>
      <c r="D74" s="159"/>
      <c r="E74" s="159">
        <f t="shared" si="2"/>
        <v>230300</v>
      </c>
      <c r="F74" s="159">
        <v>0</v>
      </c>
      <c r="G74" s="159"/>
      <c r="H74" s="159">
        <f t="shared" si="3"/>
        <v>0</v>
      </c>
      <c r="I74" s="159"/>
    </row>
    <row r="75" spans="1:9" ht="31.5" x14ac:dyDescent="0.25">
      <c r="A75" s="157">
        <v>69</v>
      </c>
      <c r="B75" s="158" t="s">
        <v>267</v>
      </c>
      <c r="C75" s="159">
        <v>214400</v>
      </c>
      <c r="D75" s="159"/>
      <c r="E75" s="159">
        <f t="shared" si="2"/>
        <v>214400</v>
      </c>
      <c r="F75" s="159">
        <v>147100</v>
      </c>
      <c r="G75" s="159"/>
      <c r="H75" s="159">
        <f t="shared" si="3"/>
        <v>147100</v>
      </c>
      <c r="I75" s="159"/>
    </row>
    <row r="76" spans="1:9" ht="31.5" x14ac:dyDescent="0.25">
      <c r="A76" s="157">
        <v>70</v>
      </c>
      <c r="B76" s="158" t="s">
        <v>268</v>
      </c>
      <c r="C76" s="159">
        <v>0</v>
      </c>
      <c r="D76" s="159"/>
      <c r="E76" s="159">
        <f t="shared" si="2"/>
        <v>0</v>
      </c>
      <c r="F76" s="159">
        <v>228000</v>
      </c>
      <c r="G76" s="159"/>
      <c r="H76" s="159">
        <f t="shared" si="3"/>
        <v>228000</v>
      </c>
      <c r="I76" s="159"/>
    </row>
    <row r="77" spans="1:9" ht="47.25" x14ac:dyDescent="0.25">
      <c r="A77" s="157">
        <v>71</v>
      </c>
      <c r="B77" s="158" t="s">
        <v>269</v>
      </c>
      <c r="C77" s="159">
        <v>56500</v>
      </c>
      <c r="D77" s="159">
        <v>85900</v>
      </c>
      <c r="E77" s="159">
        <f t="shared" si="2"/>
        <v>142400</v>
      </c>
      <c r="F77" s="159">
        <v>0</v>
      </c>
      <c r="G77" s="159">
        <v>83100</v>
      </c>
      <c r="H77" s="159">
        <f t="shared" si="3"/>
        <v>83100</v>
      </c>
      <c r="I77" s="159"/>
    </row>
    <row r="78" spans="1:9" ht="31.5" x14ac:dyDescent="0.25">
      <c r="A78" s="157">
        <v>72</v>
      </c>
      <c r="B78" s="158" t="s">
        <v>270</v>
      </c>
      <c r="C78" s="159">
        <v>0</v>
      </c>
      <c r="D78" s="159">
        <v>352600</v>
      </c>
      <c r="E78" s="159">
        <f t="shared" si="2"/>
        <v>352600</v>
      </c>
      <c r="F78" s="159">
        <v>0</v>
      </c>
      <c r="G78" s="159">
        <v>1327600</v>
      </c>
      <c r="H78" s="159">
        <f t="shared" si="3"/>
        <v>1327600</v>
      </c>
      <c r="I78" s="159"/>
    </row>
    <row r="79" spans="1:9" ht="31.5" x14ac:dyDescent="0.25">
      <c r="A79" s="157">
        <v>73</v>
      </c>
      <c r="B79" s="158" t="s">
        <v>271</v>
      </c>
      <c r="C79" s="159">
        <v>335400</v>
      </c>
      <c r="D79" s="160"/>
      <c r="E79" s="159">
        <f t="shared" si="2"/>
        <v>335400</v>
      </c>
      <c r="F79" s="159">
        <v>240300</v>
      </c>
      <c r="G79" s="159"/>
      <c r="H79" s="159">
        <f t="shared" si="3"/>
        <v>240300</v>
      </c>
      <c r="I79" s="159">
        <v>149300</v>
      </c>
    </row>
    <row r="80" spans="1:9" ht="47.25" x14ac:dyDescent="0.25">
      <c r="A80" s="157">
        <v>74</v>
      </c>
      <c r="B80" s="158" t="s">
        <v>272</v>
      </c>
      <c r="C80" s="159">
        <v>0</v>
      </c>
      <c r="D80" s="159"/>
      <c r="E80" s="159">
        <f t="shared" si="2"/>
        <v>0</v>
      </c>
      <c r="F80" s="159">
        <v>119800</v>
      </c>
      <c r="G80" s="159"/>
      <c r="H80" s="159">
        <f t="shared" si="3"/>
        <v>119800</v>
      </c>
      <c r="I80" s="159">
        <v>169900</v>
      </c>
    </row>
    <row r="81" spans="1:9" ht="47.25" x14ac:dyDescent="0.25">
      <c r="A81" s="157">
        <v>75</v>
      </c>
      <c r="B81" s="158" t="s">
        <v>273</v>
      </c>
      <c r="C81" s="159">
        <v>0</v>
      </c>
      <c r="D81" s="159">
        <v>60400</v>
      </c>
      <c r="E81" s="159">
        <f t="shared" si="2"/>
        <v>60400</v>
      </c>
      <c r="F81" s="159">
        <v>0</v>
      </c>
      <c r="G81" s="159"/>
      <c r="H81" s="159">
        <f t="shared" si="3"/>
        <v>0</v>
      </c>
      <c r="I81" s="159"/>
    </row>
    <row r="82" spans="1:9" ht="31.5" x14ac:dyDescent="0.25">
      <c r="A82" s="157">
        <v>76</v>
      </c>
      <c r="B82" s="158" t="s">
        <v>274</v>
      </c>
      <c r="C82" s="159">
        <v>0</v>
      </c>
      <c r="D82" s="159"/>
      <c r="E82" s="159">
        <f t="shared" si="2"/>
        <v>0</v>
      </c>
      <c r="F82" s="159">
        <v>0</v>
      </c>
      <c r="G82" s="159">
        <v>75700</v>
      </c>
      <c r="H82" s="159">
        <f t="shared" si="3"/>
        <v>75700</v>
      </c>
      <c r="I82" s="159"/>
    </row>
    <row r="83" spans="1:9" ht="31.5" x14ac:dyDescent="0.25">
      <c r="A83" s="157">
        <v>77</v>
      </c>
      <c r="B83" s="158" t="s">
        <v>275</v>
      </c>
      <c r="C83" s="159">
        <v>39900</v>
      </c>
      <c r="D83" s="159">
        <v>91700</v>
      </c>
      <c r="E83" s="159">
        <f t="shared" si="2"/>
        <v>131600</v>
      </c>
      <c r="F83" s="159">
        <v>0</v>
      </c>
      <c r="G83" s="159">
        <v>76300</v>
      </c>
      <c r="H83" s="159">
        <f t="shared" si="3"/>
        <v>76300</v>
      </c>
      <c r="I83" s="159">
        <v>123000</v>
      </c>
    </row>
    <row r="84" spans="1:9" ht="31.5" x14ac:dyDescent="0.25">
      <c r="A84" s="157">
        <v>78</v>
      </c>
      <c r="B84" s="158" t="s">
        <v>276</v>
      </c>
      <c r="C84" s="159">
        <v>45200</v>
      </c>
      <c r="D84" s="159"/>
      <c r="E84" s="159">
        <f t="shared" si="2"/>
        <v>45200</v>
      </c>
      <c r="F84" s="159">
        <v>32400</v>
      </c>
      <c r="G84" s="159"/>
      <c r="H84" s="159">
        <f t="shared" si="3"/>
        <v>32400</v>
      </c>
      <c r="I84" s="159"/>
    </row>
    <row r="85" spans="1:9" ht="31.5" x14ac:dyDescent="0.25">
      <c r="A85" s="157">
        <v>79</v>
      </c>
      <c r="B85" s="158" t="s">
        <v>277</v>
      </c>
      <c r="C85" s="159">
        <v>284400</v>
      </c>
      <c r="D85" s="159"/>
      <c r="E85" s="159">
        <f t="shared" si="2"/>
        <v>284400</v>
      </c>
      <c r="F85" s="159">
        <v>0</v>
      </c>
      <c r="G85" s="159"/>
      <c r="H85" s="159">
        <f t="shared" si="3"/>
        <v>0</v>
      </c>
      <c r="I85" s="159"/>
    </row>
    <row r="86" spans="1:9" ht="31.5" x14ac:dyDescent="0.25">
      <c r="A86" s="157">
        <v>80</v>
      </c>
      <c r="B86" s="158" t="s">
        <v>278</v>
      </c>
      <c r="C86" s="159">
        <v>621600</v>
      </c>
      <c r="D86" s="159"/>
      <c r="E86" s="159">
        <f t="shared" si="2"/>
        <v>621600</v>
      </c>
      <c r="F86" s="159">
        <v>680800</v>
      </c>
      <c r="G86" s="159"/>
      <c r="H86" s="159">
        <f t="shared" si="3"/>
        <v>680800</v>
      </c>
      <c r="I86" s="159"/>
    </row>
    <row r="87" spans="1:9" ht="47.25" x14ac:dyDescent="0.25">
      <c r="A87" s="157">
        <v>81</v>
      </c>
      <c r="B87" s="158" t="s">
        <v>279</v>
      </c>
      <c r="C87" s="159">
        <v>580400</v>
      </c>
      <c r="D87" s="159"/>
      <c r="E87" s="159">
        <f t="shared" si="2"/>
        <v>580400</v>
      </c>
      <c r="F87" s="159">
        <v>453900</v>
      </c>
      <c r="G87" s="159"/>
      <c r="H87" s="159">
        <f t="shared" si="3"/>
        <v>453900</v>
      </c>
      <c r="I87" s="159"/>
    </row>
    <row r="88" spans="1:9" ht="47.25" x14ac:dyDescent="0.25">
      <c r="A88" s="157">
        <v>82</v>
      </c>
      <c r="B88" s="158" t="s">
        <v>280</v>
      </c>
      <c r="C88" s="159">
        <v>442200</v>
      </c>
      <c r="D88" s="159"/>
      <c r="E88" s="159">
        <f t="shared" si="2"/>
        <v>442200</v>
      </c>
      <c r="F88" s="159">
        <v>0</v>
      </c>
      <c r="G88" s="159"/>
      <c r="H88" s="159">
        <f t="shared" si="3"/>
        <v>0</v>
      </c>
      <c r="I88" s="159"/>
    </row>
    <row r="89" spans="1:9" ht="31.5" x14ac:dyDescent="0.25">
      <c r="A89" s="157">
        <v>83</v>
      </c>
      <c r="B89" s="158" t="s">
        <v>281</v>
      </c>
      <c r="C89" s="159"/>
      <c r="D89" s="159">
        <v>192400</v>
      </c>
      <c r="E89" s="159">
        <f t="shared" si="2"/>
        <v>192400</v>
      </c>
      <c r="F89" s="159"/>
      <c r="G89" s="159">
        <v>133800</v>
      </c>
      <c r="H89" s="159">
        <f t="shared" si="3"/>
        <v>133800</v>
      </c>
      <c r="I89" s="159">
        <v>109700</v>
      </c>
    </row>
    <row r="90" spans="1:9" ht="31.5" x14ac:dyDescent="0.25">
      <c r="A90" s="157">
        <v>84</v>
      </c>
      <c r="B90" s="158" t="s">
        <v>282</v>
      </c>
      <c r="C90" s="159"/>
      <c r="D90" s="159">
        <v>115500</v>
      </c>
      <c r="E90" s="159">
        <f t="shared" si="2"/>
        <v>115500</v>
      </c>
      <c r="F90" s="159"/>
      <c r="G90" s="159">
        <v>95000</v>
      </c>
      <c r="H90" s="159">
        <f t="shared" si="3"/>
        <v>95000</v>
      </c>
      <c r="I90" s="159">
        <v>74400</v>
      </c>
    </row>
    <row r="91" spans="1:9" ht="31.5" x14ac:dyDescent="0.25">
      <c r="A91" s="157">
        <v>85</v>
      </c>
      <c r="B91" s="158" t="s">
        <v>283</v>
      </c>
      <c r="C91" s="159"/>
      <c r="D91" s="159">
        <v>99500</v>
      </c>
      <c r="E91" s="159">
        <f t="shared" si="2"/>
        <v>99500</v>
      </c>
      <c r="F91" s="159"/>
      <c r="G91" s="159">
        <v>99500</v>
      </c>
      <c r="H91" s="159">
        <f t="shared" si="3"/>
        <v>99500</v>
      </c>
      <c r="I91" s="159">
        <v>99500</v>
      </c>
    </row>
    <row r="92" spans="1:9" s="164" customFormat="1" x14ac:dyDescent="0.25">
      <c r="A92" s="161"/>
      <c r="B92" s="162"/>
      <c r="C92" s="163">
        <v>21619000</v>
      </c>
      <c r="D92" s="163">
        <f>SUM(D7:D91)</f>
        <v>10871000</v>
      </c>
      <c r="E92" s="163">
        <f>SUM(E7:E91)</f>
        <v>32490000</v>
      </c>
      <c r="F92" s="163">
        <v>23452600</v>
      </c>
      <c r="G92" s="163">
        <f>SUM(G7:G91)</f>
        <v>14324200</v>
      </c>
      <c r="H92" s="163">
        <f>SUM(H7:H91)</f>
        <v>37776800</v>
      </c>
      <c r="I92" s="163">
        <f>SUM(I7:I91)</f>
        <v>18870500</v>
      </c>
    </row>
    <row r="93" spans="1:9" x14ac:dyDescent="0.25">
      <c r="C93" s="180"/>
      <c r="D93" s="180"/>
      <c r="E93" s="165"/>
      <c r="F93" s="180"/>
      <c r="G93" s="180"/>
      <c r="H93" s="166"/>
    </row>
    <row r="94" spans="1:9" x14ac:dyDescent="0.25">
      <c r="D94" s="168"/>
    </row>
  </sheetData>
  <mergeCells count="8">
    <mergeCell ref="C93:D93"/>
    <mergeCell ref="F93:G93"/>
    <mergeCell ref="B5:B6"/>
    <mergeCell ref="A5:A6"/>
    <mergeCell ref="B2:I3"/>
    <mergeCell ref="C5:E5"/>
    <mergeCell ref="F5:H5"/>
    <mergeCell ref="I5:I6"/>
  </mergeCells>
  <pageMargins left="0.78740157480314965" right="0.39370078740157483" top="0.78740157480314965" bottom="0.78740157480314965" header="0.31496062992125984" footer="0.31496062992125984"/>
  <pageSetup paperSize="9" scale="64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7"/>
  <sheetViews>
    <sheetView zoomScale="70" zoomScaleNormal="70" zoomScaleSheetLayoutView="70" workbookViewId="0">
      <selection activeCell="I1" sqref="I1"/>
    </sheetView>
  </sheetViews>
  <sheetFormatPr defaultRowHeight="15" x14ac:dyDescent="0.25"/>
  <cols>
    <col min="1" max="1" width="6.42578125" customWidth="1"/>
    <col min="2" max="2" width="49.85546875" customWidth="1"/>
    <col min="3" max="3" width="14.7109375" customWidth="1"/>
    <col min="4" max="4" width="21.28515625" customWidth="1"/>
    <col min="5" max="5" width="16.5703125" customWidth="1"/>
    <col min="6" max="6" width="18" customWidth="1"/>
    <col min="7" max="7" width="28.42578125" customWidth="1"/>
    <col min="8" max="8" width="12.42578125" customWidth="1"/>
    <col min="9" max="9" width="31.42578125" customWidth="1"/>
    <col min="10" max="10" width="16" customWidth="1"/>
  </cols>
  <sheetData>
    <row r="1" spans="1:11" ht="15.75" x14ac:dyDescent="0.25">
      <c r="J1" s="240" t="s">
        <v>291</v>
      </c>
    </row>
    <row r="2" spans="1:11" ht="98.25" customHeight="1" thickBot="1" x14ac:dyDescent="0.3">
      <c r="A2" s="239" t="s">
        <v>285</v>
      </c>
      <c r="B2" s="239"/>
      <c r="C2" s="239"/>
      <c r="D2" s="239"/>
      <c r="E2" s="239"/>
      <c r="F2" s="239"/>
      <c r="G2" s="239"/>
      <c r="H2" s="239"/>
      <c r="I2" s="239"/>
      <c r="J2" s="239"/>
      <c r="K2" s="2"/>
    </row>
    <row r="3" spans="1:11" ht="55.5" customHeight="1" x14ac:dyDescent="0.25">
      <c r="A3" s="187" t="s">
        <v>0</v>
      </c>
      <c r="B3" s="189" t="s">
        <v>4</v>
      </c>
      <c r="C3" s="199" t="s">
        <v>78</v>
      </c>
      <c r="D3" s="189" t="s">
        <v>6</v>
      </c>
      <c r="E3" s="189" t="s">
        <v>2</v>
      </c>
      <c r="F3" s="189" t="s">
        <v>3</v>
      </c>
      <c r="G3" s="189" t="s">
        <v>5</v>
      </c>
      <c r="H3" s="189" t="s">
        <v>7</v>
      </c>
      <c r="I3" s="191" t="s">
        <v>1</v>
      </c>
      <c r="J3" s="191" t="s">
        <v>287</v>
      </c>
      <c r="K3" s="2"/>
    </row>
    <row r="4" spans="1:11" ht="150" customHeight="1" x14ac:dyDescent="0.25">
      <c r="A4" s="188"/>
      <c r="B4" s="190"/>
      <c r="C4" s="200"/>
      <c r="D4" s="190"/>
      <c r="E4" s="190"/>
      <c r="F4" s="190"/>
      <c r="G4" s="190"/>
      <c r="H4" s="190"/>
      <c r="I4" s="192"/>
      <c r="J4" s="192"/>
      <c r="K4" s="1"/>
    </row>
    <row r="5" spans="1:11" ht="15" customHeight="1" x14ac:dyDescent="0.25">
      <c r="A5" s="188"/>
      <c r="B5" s="190"/>
      <c r="C5" s="201"/>
      <c r="D5" s="190"/>
      <c r="E5" s="190"/>
      <c r="F5" s="190"/>
      <c r="G5" s="190"/>
      <c r="H5" s="190"/>
      <c r="I5" s="192"/>
      <c r="J5" s="192"/>
    </row>
    <row r="6" spans="1:11" ht="37.5" customHeight="1" x14ac:dyDescent="0.25">
      <c r="A6" s="196" t="s">
        <v>77</v>
      </c>
      <c r="B6" s="197"/>
      <c r="C6" s="198"/>
      <c r="D6" s="29">
        <f>D7+D15+D26+D36+D41+D71+D82+D88+D93+D101+D141+D144+D149+D154+D181</f>
        <v>2018.3059999999998</v>
      </c>
      <c r="E6" s="30" t="s">
        <v>10</v>
      </c>
      <c r="F6" s="30" t="s">
        <v>10</v>
      </c>
      <c r="G6" s="29">
        <f>G7+G15+G26+G36+G41+G71+G82+G88+G93+G101+G141+G144+G149+G154+G181</f>
        <v>24356717.169999994</v>
      </c>
      <c r="H6" s="30" t="s">
        <v>10</v>
      </c>
      <c r="I6" s="31">
        <f>I7+I15+I26+I36+I41+I71+I82+I88+I93+I101+I141+I144+I149+I154+I181</f>
        <v>21619020.668200001</v>
      </c>
      <c r="J6" s="32">
        <f>SUM(J8:J187)</f>
        <v>21619</v>
      </c>
    </row>
    <row r="7" spans="1:11" ht="22.5" x14ac:dyDescent="0.25">
      <c r="A7" s="193" t="s">
        <v>63</v>
      </c>
      <c r="B7" s="194"/>
      <c r="C7" s="195"/>
      <c r="D7" s="26">
        <f>D8+D12</f>
        <v>151.4</v>
      </c>
      <c r="E7" s="26" t="s">
        <v>10</v>
      </c>
      <c r="F7" s="26" t="s">
        <v>10</v>
      </c>
      <c r="G7" s="28">
        <f>G8+G12</f>
        <v>1783085.2</v>
      </c>
      <c r="H7" s="26" t="s">
        <v>10</v>
      </c>
      <c r="I7" s="27">
        <f>I8+I12</f>
        <v>1622607.5320000001</v>
      </c>
      <c r="J7" s="33"/>
    </row>
    <row r="8" spans="1:11" ht="20.25" x14ac:dyDescent="0.25">
      <c r="A8" s="14">
        <v>1</v>
      </c>
      <c r="B8" s="15" t="s">
        <v>31</v>
      </c>
      <c r="C8" s="15" t="s">
        <v>10</v>
      </c>
      <c r="D8" s="15">
        <v>61.4</v>
      </c>
      <c r="E8" s="15" t="s">
        <v>10</v>
      </c>
      <c r="F8" s="15">
        <v>398</v>
      </c>
      <c r="G8" s="16">
        <f>D9*E9+D10*E10+D11*E11+D8*F8</f>
        <v>891953</v>
      </c>
      <c r="H8" s="16">
        <v>0.91</v>
      </c>
      <c r="I8" s="18">
        <f>G8*H8</f>
        <v>811677.23</v>
      </c>
      <c r="J8" s="34">
        <f>ROUND(I8/1000,1)</f>
        <v>811.7</v>
      </c>
    </row>
    <row r="9" spans="1:11" ht="20.25" x14ac:dyDescent="0.25">
      <c r="A9" s="23"/>
      <c r="B9" s="22"/>
      <c r="C9" s="12" t="s">
        <v>11</v>
      </c>
      <c r="D9" s="22">
        <v>15</v>
      </c>
      <c r="E9" s="3">
        <v>18467</v>
      </c>
      <c r="F9" s="22"/>
      <c r="G9" s="22"/>
      <c r="H9" s="22"/>
      <c r="I9" s="24"/>
      <c r="J9" s="35"/>
    </row>
    <row r="10" spans="1:11" ht="20.25" x14ac:dyDescent="0.25">
      <c r="A10" s="23"/>
      <c r="B10" s="22"/>
      <c r="C10" s="12" t="s">
        <v>12</v>
      </c>
      <c r="D10" s="22">
        <v>10</v>
      </c>
      <c r="E10" s="3">
        <v>15291</v>
      </c>
      <c r="F10" s="22"/>
      <c r="G10" s="22"/>
      <c r="H10" s="22"/>
      <c r="I10" s="24"/>
      <c r="J10" s="35"/>
    </row>
    <row r="11" spans="1:11" ht="20.25" x14ac:dyDescent="0.25">
      <c r="A11" s="23"/>
      <c r="B11" s="22"/>
      <c r="C11" s="12" t="s">
        <v>13</v>
      </c>
      <c r="D11" s="22">
        <v>36.4</v>
      </c>
      <c r="E11" s="3">
        <v>12022</v>
      </c>
      <c r="F11" s="22"/>
      <c r="G11" s="22"/>
      <c r="H11" s="22"/>
      <c r="I11" s="24"/>
      <c r="J11" s="35"/>
    </row>
    <row r="12" spans="1:11" ht="20.25" x14ac:dyDescent="0.25">
      <c r="A12" s="14">
        <v>2</v>
      </c>
      <c r="B12" s="15" t="s">
        <v>27</v>
      </c>
      <c r="C12" s="15" t="s">
        <v>10</v>
      </c>
      <c r="D12" s="15">
        <v>90</v>
      </c>
      <c r="E12" s="15" t="s">
        <v>10</v>
      </c>
      <c r="F12" s="15">
        <v>398</v>
      </c>
      <c r="G12" s="16">
        <f>D13*E13+D14*E14+D12*F12</f>
        <v>891132.2</v>
      </c>
      <c r="H12" s="16">
        <v>0.91</v>
      </c>
      <c r="I12" s="18">
        <f>G12*H12</f>
        <v>810930.30200000003</v>
      </c>
      <c r="J12" s="34">
        <f t="shared" ref="J12:J72" si="0">ROUND(I12/1000,1)</f>
        <v>810.9</v>
      </c>
    </row>
    <row r="13" spans="1:11" ht="20.25" x14ac:dyDescent="0.25">
      <c r="A13" s="23"/>
      <c r="B13" s="22"/>
      <c r="C13" s="12" t="s">
        <v>13</v>
      </c>
      <c r="D13" s="22">
        <v>57.4</v>
      </c>
      <c r="E13" s="3">
        <v>12022</v>
      </c>
      <c r="F13" s="22"/>
      <c r="G13" s="22"/>
      <c r="H13" s="22"/>
      <c r="I13" s="24"/>
      <c r="J13" s="35"/>
    </row>
    <row r="14" spans="1:11" ht="20.25" x14ac:dyDescent="0.25">
      <c r="A14" s="23"/>
      <c r="B14" s="22"/>
      <c r="C14" s="12" t="s">
        <v>15</v>
      </c>
      <c r="D14" s="22">
        <v>32.6</v>
      </c>
      <c r="E14" s="3">
        <v>5069</v>
      </c>
      <c r="F14" s="22"/>
      <c r="G14" s="22"/>
      <c r="H14" s="22"/>
      <c r="I14" s="24"/>
      <c r="J14" s="35"/>
    </row>
    <row r="15" spans="1:11" ht="22.5" x14ac:dyDescent="0.25">
      <c r="A15" s="193" t="s">
        <v>64</v>
      </c>
      <c r="B15" s="194"/>
      <c r="C15" s="195"/>
      <c r="D15" s="26">
        <f>D16+D20+D24</f>
        <v>78.5</v>
      </c>
      <c r="E15" s="26" t="s">
        <v>10</v>
      </c>
      <c r="F15" s="26" t="s">
        <v>10</v>
      </c>
      <c r="G15" s="28">
        <f>G16+G20+G24</f>
        <v>1128155</v>
      </c>
      <c r="H15" s="26" t="s">
        <v>10</v>
      </c>
      <c r="I15" s="27">
        <f>I16+I20+I24</f>
        <v>1004057.95</v>
      </c>
      <c r="J15" s="33"/>
    </row>
    <row r="16" spans="1:11" ht="20.25" x14ac:dyDescent="0.25">
      <c r="A16" s="14">
        <v>3</v>
      </c>
      <c r="B16" s="15" t="s">
        <v>24</v>
      </c>
      <c r="C16" s="15" t="s">
        <v>10</v>
      </c>
      <c r="D16" s="15">
        <v>24.5</v>
      </c>
      <c r="E16" s="15" t="s">
        <v>10</v>
      </c>
      <c r="F16" s="15">
        <v>398</v>
      </c>
      <c r="G16" s="16">
        <f>D17*E17+D18*E18+D19*E19+D16*F16</f>
        <v>309147</v>
      </c>
      <c r="H16" s="16">
        <v>0.89</v>
      </c>
      <c r="I16" s="18">
        <f>G16*H16</f>
        <v>275140.83</v>
      </c>
      <c r="J16" s="34">
        <f t="shared" si="0"/>
        <v>275.10000000000002</v>
      </c>
    </row>
    <row r="17" spans="1:10" ht="20.25" x14ac:dyDescent="0.25">
      <c r="A17" s="23"/>
      <c r="B17" s="22"/>
      <c r="C17" s="12" t="s">
        <v>11</v>
      </c>
      <c r="D17" s="22">
        <v>0.5</v>
      </c>
      <c r="E17" s="3">
        <v>18467</v>
      </c>
      <c r="F17" s="22"/>
      <c r="G17" s="22"/>
      <c r="H17" s="22"/>
      <c r="I17" s="24"/>
      <c r="J17" s="35"/>
    </row>
    <row r="18" spans="1:10" ht="20.25" x14ac:dyDescent="0.25">
      <c r="A18" s="23"/>
      <c r="B18" s="22"/>
      <c r="C18" s="12" t="s">
        <v>12</v>
      </c>
      <c r="D18" s="22">
        <v>0.5</v>
      </c>
      <c r="E18" s="3">
        <v>15291</v>
      </c>
      <c r="F18" s="22"/>
      <c r="G18" s="22"/>
      <c r="H18" s="22"/>
      <c r="I18" s="24"/>
      <c r="J18" s="35"/>
    </row>
    <row r="19" spans="1:10" ht="20.25" x14ac:dyDescent="0.25">
      <c r="A19" s="23"/>
      <c r="B19" s="22"/>
      <c r="C19" s="12" t="s">
        <v>13</v>
      </c>
      <c r="D19" s="22">
        <v>23.5</v>
      </c>
      <c r="E19" s="3">
        <v>12022</v>
      </c>
      <c r="F19" s="22"/>
      <c r="G19" s="22"/>
      <c r="H19" s="22"/>
      <c r="I19" s="24"/>
      <c r="J19" s="35"/>
    </row>
    <row r="20" spans="1:10" ht="40.5" x14ac:dyDescent="0.25">
      <c r="A20" s="14">
        <v>4</v>
      </c>
      <c r="B20" s="15" t="s">
        <v>51</v>
      </c>
      <c r="C20" s="15" t="s">
        <v>10</v>
      </c>
      <c r="D20" s="15">
        <v>34</v>
      </c>
      <c r="E20" s="15" t="s">
        <v>10</v>
      </c>
      <c r="F20" s="15">
        <v>398</v>
      </c>
      <c r="G20" s="16">
        <f>D21*E21+D22*E22+D23*E23+D20*F20</f>
        <v>441708</v>
      </c>
      <c r="H20" s="16">
        <v>0.89</v>
      </c>
      <c r="I20" s="18">
        <f>G20*H20</f>
        <v>393120.12</v>
      </c>
      <c r="J20" s="34">
        <f t="shared" si="0"/>
        <v>393.1</v>
      </c>
    </row>
    <row r="21" spans="1:10" ht="20.25" x14ac:dyDescent="0.25">
      <c r="A21" s="23"/>
      <c r="B21" s="22"/>
      <c r="C21" s="12" t="s">
        <v>11</v>
      </c>
      <c r="D21" s="22">
        <v>2</v>
      </c>
      <c r="E21" s="3">
        <v>18467</v>
      </c>
      <c r="F21" s="22"/>
      <c r="G21" s="22"/>
      <c r="H21" s="22"/>
      <c r="I21" s="24"/>
      <c r="J21" s="35"/>
    </row>
    <row r="22" spans="1:10" ht="20.25" x14ac:dyDescent="0.25">
      <c r="A22" s="23"/>
      <c r="B22" s="22"/>
      <c r="C22" s="12" t="s">
        <v>12</v>
      </c>
      <c r="D22" s="22">
        <v>2</v>
      </c>
      <c r="E22" s="3">
        <v>15291</v>
      </c>
      <c r="F22" s="22"/>
      <c r="G22" s="22"/>
      <c r="H22" s="22"/>
      <c r="I22" s="24"/>
      <c r="J22" s="35"/>
    </row>
    <row r="23" spans="1:10" ht="20.25" x14ac:dyDescent="0.25">
      <c r="A23" s="23"/>
      <c r="B23" s="22"/>
      <c r="C23" s="12" t="s">
        <v>13</v>
      </c>
      <c r="D23" s="22">
        <v>30</v>
      </c>
      <c r="E23" s="3">
        <v>12022</v>
      </c>
      <c r="F23" s="22"/>
      <c r="G23" s="22"/>
      <c r="H23" s="22"/>
      <c r="I23" s="24"/>
      <c r="J23" s="35"/>
    </row>
    <row r="24" spans="1:10" ht="20.25" x14ac:dyDescent="0.25">
      <c r="A24" s="14">
        <v>5</v>
      </c>
      <c r="B24" s="15" t="s">
        <v>34</v>
      </c>
      <c r="C24" s="15" t="s">
        <v>10</v>
      </c>
      <c r="D24" s="15">
        <v>20</v>
      </c>
      <c r="E24" s="15" t="s">
        <v>10</v>
      </c>
      <c r="F24" s="15">
        <v>398</v>
      </c>
      <c r="G24" s="16">
        <f>D25*E25+D24*F24</f>
        <v>377300</v>
      </c>
      <c r="H24" s="16">
        <v>0.89</v>
      </c>
      <c r="I24" s="18">
        <f>G24*H24</f>
        <v>335797</v>
      </c>
      <c r="J24" s="34">
        <f t="shared" si="0"/>
        <v>335.8</v>
      </c>
    </row>
    <row r="25" spans="1:10" ht="20.25" x14ac:dyDescent="0.25">
      <c r="A25" s="23"/>
      <c r="B25" s="22"/>
      <c r="C25" s="12" t="s">
        <v>11</v>
      </c>
      <c r="D25" s="22">
        <v>20</v>
      </c>
      <c r="E25" s="3">
        <v>18467</v>
      </c>
      <c r="F25" s="22"/>
      <c r="G25" s="22"/>
      <c r="H25" s="22"/>
      <c r="I25" s="24"/>
      <c r="J25" s="35"/>
    </row>
    <row r="26" spans="1:10" ht="22.5" x14ac:dyDescent="0.25">
      <c r="A26" s="193" t="s">
        <v>65</v>
      </c>
      <c r="B26" s="194"/>
      <c r="C26" s="195"/>
      <c r="D26" s="26">
        <f>D27+D30+D32+D34</f>
        <v>97.9</v>
      </c>
      <c r="E26" s="26" t="s">
        <v>10</v>
      </c>
      <c r="F26" s="26" t="s">
        <v>10</v>
      </c>
      <c r="G26" s="28">
        <f>G27+G30+G32+G34</f>
        <v>1066774</v>
      </c>
      <c r="H26" s="26" t="s">
        <v>10</v>
      </c>
      <c r="I26" s="27">
        <f>I27+I30+I32+I34</f>
        <v>970255.28</v>
      </c>
      <c r="J26" s="33"/>
    </row>
    <row r="27" spans="1:10" ht="20.25" x14ac:dyDescent="0.25">
      <c r="A27" s="14">
        <v>6</v>
      </c>
      <c r="B27" s="15" t="s">
        <v>39</v>
      </c>
      <c r="C27" s="15" t="s">
        <v>10</v>
      </c>
      <c r="D27" s="15">
        <v>29.9</v>
      </c>
      <c r="E27" s="15" t="s">
        <v>10</v>
      </c>
      <c r="F27" s="15">
        <v>398</v>
      </c>
      <c r="G27" s="16">
        <f>D28*E28+D29*E29+D27*F27</f>
        <v>309094</v>
      </c>
      <c r="H27" s="16">
        <v>0.92</v>
      </c>
      <c r="I27" s="18">
        <f>G27*H27</f>
        <v>284366.48000000004</v>
      </c>
      <c r="J27" s="34">
        <f t="shared" si="0"/>
        <v>284.39999999999998</v>
      </c>
    </row>
    <row r="28" spans="1:10" ht="20.25" x14ac:dyDescent="0.25">
      <c r="A28" s="23"/>
      <c r="B28" s="22"/>
      <c r="C28" s="12" t="s">
        <v>13</v>
      </c>
      <c r="D28" s="22">
        <v>12.7</v>
      </c>
      <c r="E28" s="3">
        <v>12022</v>
      </c>
      <c r="F28" s="22"/>
      <c r="G28" s="22"/>
      <c r="H28" s="22"/>
      <c r="I28" s="24"/>
      <c r="J28" s="35"/>
    </row>
    <row r="29" spans="1:10" ht="40.5" x14ac:dyDescent="0.25">
      <c r="A29" s="23"/>
      <c r="B29" s="22"/>
      <c r="C29" s="12" t="s">
        <v>14</v>
      </c>
      <c r="D29" s="22">
        <v>17.2</v>
      </c>
      <c r="E29" s="3">
        <v>8402</v>
      </c>
      <c r="F29" s="22"/>
      <c r="G29" s="22"/>
      <c r="H29" s="22"/>
      <c r="I29" s="24"/>
      <c r="J29" s="35"/>
    </row>
    <row r="30" spans="1:10" ht="20.25" x14ac:dyDescent="0.25">
      <c r="A30" s="14">
        <v>7</v>
      </c>
      <c r="B30" s="15" t="s">
        <v>61</v>
      </c>
      <c r="C30" s="15" t="s">
        <v>10</v>
      </c>
      <c r="D30" s="15">
        <v>40</v>
      </c>
      <c r="E30" s="15" t="s">
        <v>10</v>
      </c>
      <c r="F30" s="15">
        <v>398</v>
      </c>
      <c r="G30" s="16">
        <f>D31*E31+D30*F30</f>
        <v>496800</v>
      </c>
      <c r="H30" s="16">
        <v>0.89</v>
      </c>
      <c r="I30" s="18">
        <f>G30*H30</f>
        <v>442152</v>
      </c>
      <c r="J30" s="34">
        <f t="shared" si="0"/>
        <v>442.2</v>
      </c>
    </row>
    <row r="31" spans="1:10" ht="20.25" x14ac:dyDescent="0.25">
      <c r="A31" s="23"/>
      <c r="B31" s="22"/>
      <c r="C31" s="12" t="s">
        <v>13</v>
      </c>
      <c r="D31" s="22">
        <v>40</v>
      </c>
      <c r="E31" s="3">
        <v>12022</v>
      </c>
      <c r="F31" s="22"/>
      <c r="G31" s="22"/>
      <c r="H31" s="22"/>
      <c r="I31" s="24"/>
      <c r="J31" s="35"/>
    </row>
    <row r="32" spans="1:10" ht="20.25" x14ac:dyDescent="0.25">
      <c r="A32" s="14">
        <v>8</v>
      </c>
      <c r="B32" s="15" t="s">
        <v>62</v>
      </c>
      <c r="C32" s="15" t="s">
        <v>10</v>
      </c>
      <c r="D32" s="15">
        <v>24</v>
      </c>
      <c r="E32" s="15" t="s">
        <v>10</v>
      </c>
      <c r="F32" s="15">
        <v>398</v>
      </c>
      <c r="G32" s="16">
        <f>D33*E33+D32*F32</f>
        <v>211200</v>
      </c>
      <c r="H32" s="16">
        <v>0.94</v>
      </c>
      <c r="I32" s="18">
        <f>G32*H32</f>
        <v>198528</v>
      </c>
      <c r="J32" s="34">
        <f t="shared" si="0"/>
        <v>198.5</v>
      </c>
    </row>
    <row r="33" spans="1:10" ht="40.5" x14ac:dyDescent="0.25">
      <c r="A33" s="23"/>
      <c r="B33" s="22"/>
      <c r="C33" s="12" t="s">
        <v>14</v>
      </c>
      <c r="D33" s="22">
        <v>24</v>
      </c>
      <c r="E33" s="3">
        <v>8402</v>
      </c>
      <c r="F33" s="22"/>
      <c r="G33" s="22"/>
      <c r="H33" s="22"/>
      <c r="I33" s="24"/>
      <c r="J33" s="35"/>
    </row>
    <row r="34" spans="1:10" ht="20.25" x14ac:dyDescent="0.25">
      <c r="A34" s="14">
        <v>9</v>
      </c>
      <c r="B34" s="15" t="s">
        <v>38</v>
      </c>
      <c r="C34" s="15" t="s">
        <v>10</v>
      </c>
      <c r="D34" s="15">
        <v>4</v>
      </c>
      <c r="E34" s="15" t="s">
        <v>10</v>
      </c>
      <c r="F34" s="15">
        <v>398</v>
      </c>
      <c r="G34" s="16">
        <f>D35*E35+D34*F34</f>
        <v>49680</v>
      </c>
      <c r="H34" s="16">
        <v>0.91</v>
      </c>
      <c r="I34" s="18">
        <f>G34*H34</f>
        <v>45208.800000000003</v>
      </c>
      <c r="J34" s="34">
        <f t="shared" si="0"/>
        <v>45.2</v>
      </c>
    </row>
    <row r="35" spans="1:10" ht="20.25" x14ac:dyDescent="0.25">
      <c r="A35" s="23"/>
      <c r="B35" s="22"/>
      <c r="C35" s="12" t="s">
        <v>13</v>
      </c>
      <c r="D35" s="22">
        <v>4</v>
      </c>
      <c r="E35" s="3">
        <v>12022</v>
      </c>
      <c r="F35" s="22"/>
      <c r="G35" s="22"/>
      <c r="H35" s="22"/>
      <c r="I35" s="24"/>
      <c r="J35" s="35"/>
    </row>
    <row r="36" spans="1:10" ht="22.5" x14ac:dyDescent="0.25">
      <c r="A36" s="193" t="s">
        <v>66</v>
      </c>
      <c r="B36" s="194"/>
      <c r="C36" s="195"/>
      <c r="D36" s="26">
        <f>D37+D39</f>
        <v>34.72</v>
      </c>
      <c r="E36" s="26" t="s">
        <v>10</v>
      </c>
      <c r="F36" s="26" t="s">
        <v>10</v>
      </c>
      <c r="G36" s="28">
        <f>G37+G39</f>
        <v>412977.60000000003</v>
      </c>
      <c r="H36" s="26" t="s">
        <v>10</v>
      </c>
      <c r="I36" s="27">
        <f>I37+I39</f>
        <v>375366.09600000002</v>
      </c>
      <c r="J36" s="33"/>
    </row>
    <row r="37" spans="1:10" ht="20.25" x14ac:dyDescent="0.25">
      <c r="A37" s="14">
        <v>10</v>
      </c>
      <c r="B37" s="15" t="s">
        <v>59</v>
      </c>
      <c r="C37" s="15" t="s">
        <v>10</v>
      </c>
      <c r="D37" s="15">
        <v>29.68</v>
      </c>
      <c r="E37" s="15" t="s">
        <v>10</v>
      </c>
      <c r="F37" s="15">
        <v>398</v>
      </c>
      <c r="G37" s="16">
        <f>D38*E38+D37*F37</f>
        <v>368625.60000000003</v>
      </c>
      <c r="H37" s="16">
        <v>0.91</v>
      </c>
      <c r="I37" s="18">
        <f>G37*H37</f>
        <v>335449.29600000003</v>
      </c>
      <c r="J37" s="34">
        <f t="shared" si="0"/>
        <v>335.4</v>
      </c>
    </row>
    <row r="38" spans="1:10" ht="20.25" x14ac:dyDescent="0.25">
      <c r="A38" s="23"/>
      <c r="B38" s="22"/>
      <c r="C38" s="12" t="s">
        <v>13</v>
      </c>
      <c r="D38" s="4">
        <v>29.68</v>
      </c>
      <c r="E38" s="3">
        <v>12022</v>
      </c>
      <c r="F38" s="22"/>
      <c r="G38" s="22"/>
      <c r="H38" s="22"/>
      <c r="I38" s="24"/>
      <c r="J38" s="35"/>
    </row>
    <row r="39" spans="1:10" ht="20.25" x14ac:dyDescent="0.25">
      <c r="A39" s="14">
        <v>11</v>
      </c>
      <c r="B39" s="15" t="s">
        <v>19</v>
      </c>
      <c r="C39" s="15" t="s">
        <v>10</v>
      </c>
      <c r="D39" s="15">
        <v>5.04</v>
      </c>
      <c r="E39" s="15" t="s">
        <v>10</v>
      </c>
      <c r="F39" s="15">
        <v>398</v>
      </c>
      <c r="G39" s="16">
        <f>D40*E40+D39*F39</f>
        <v>44352</v>
      </c>
      <c r="H39" s="16">
        <v>0.9</v>
      </c>
      <c r="I39" s="18">
        <f>G39*H39</f>
        <v>39916.800000000003</v>
      </c>
      <c r="J39" s="34">
        <f t="shared" si="0"/>
        <v>39.9</v>
      </c>
    </row>
    <row r="40" spans="1:10" ht="40.5" x14ac:dyDescent="0.25">
      <c r="A40" s="23"/>
      <c r="B40" s="22"/>
      <c r="C40" s="12" t="s">
        <v>14</v>
      </c>
      <c r="D40" s="22">
        <v>5.04</v>
      </c>
      <c r="E40" s="3">
        <v>8402</v>
      </c>
      <c r="F40" s="22"/>
      <c r="G40" s="22"/>
      <c r="H40" s="22"/>
      <c r="I40" s="24"/>
      <c r="J40" s="35"/>
    </row>
    <row r="41" spans="1:10" ht="22.5" x14ac:dyDescent="0.25">
      <c r="A41" s="193" t="s">
        <v>67</v>
      </c>
      <c r="B41" s="194"/>
      <c r="C41" s="195"/>
      <c r="D41" s="26">
        <f>D42+D48+D53+D58+D63+D65</f>
        <v>291.8</v>
      </c>
      <c r="E41" s="26" t="s">
        <v>10</v>
      </c>
      <c r="F41" s="26" t="s">
        <v>10</v>
      </c>
      <c r="G41" s="28">
        <f>G42+G48+G53+G58+G63+G65</f>
        <v>3697226.95</v>
      </c>
      <c r="H41" s="26" t="s">
        <v>10</v>
      </c>
      <c r="I41" s="27">
        <f>I42+I48+I53+I58+I63+I65</f>
        <v>3363147.798</v>
      </c>
      <c r="J41" s="33"/>
    </row>
    <row r="42" spans="1:10" ht="40.5" x14ac:dyDescent="0.25">
      <c r="A42" s="14">
        <v>12</v>
      </c>
      <c r="B42" s="15" t="s">
        <v>20</v>
      </c>
      <c r="C42" s="15" t="s">
        <v>10</v>
      </c>
      <c r="D42" s="15">
        <v>58</v>
      </c>
      <c r="E42" s="15" t="s">
        <v>10</v>
      </c>
      <c r="F42" s="15">
        <v>398</v>
      </c>
      <c r="G42" s="16">
        <f>D43*E43+D44*E44+D45*E45+D46*E46+D47*E47+D42*F42</f>
        <v>645664.35</v>
      </c>
      <c r="H42" s="16">
        <v>0.92</v>
      </c>
      <c r="I42" s="18">
        <f>G42*H42</f>
        <v>594011.20200000005</v>
      </c>
      <c r="J42" s="34">
        <f t="shared" si="0"/>
        <v>594</v>
      </c>
    </row>
    <row r="43" spans="1:10" ht="20.25" x14ac:dyDescent="0.25">
      <c r="A43" s="23"/>
      <c r="B43" s="22"/>
      <c r="C43" s="12" t="s">
        <v>11</v>
      </c>
      <c r="D43" s="22">
        <v>5.5</v>
      </c>
      <c r="E43" s="3">
        <v>18467</v>
      </c>
      <c r="F43" s="22"/>
      <c r="G43" s="22"/>
      <c r="H43" s="22"/>
      <c r="I43" s="24"/>
      <c r="J43" s="35"/>
    </row>
    <row r="44" spans="1:10" ht="20.25" x14ac:dyDescent="0.25">
      <c r="A44" s="23"/>
      <c r="B44" s="22"/>
      <c r="C44" s="12" t="s">
        <v>12</v>
      </c>
      <c r="D44" s="22">
        <v>7.75</v>
      </c>
      <c r="E44" s="3">
        <v>15291</v>
      </c>
      <c r="F44" s="22"/>
      <c r="G44" s="22"/>
      <c r="H44" s="22"/>
      <c r="I44" s="24"/>
      <c r="J44" s="35"/>
    </row>
    <row r="45" spans="1:10" ht="20.25" x14ac:dyDescent="0.25">
      <c r="A45" s="23"/>
      <c r="B45" s="22"/>
      <c r="C45" s="12" t="s">
        <v>13</v>
      </c>
      <c r="D45" s="22">
        <v>18.649999999999999</v>
      </c>
      <c r="E45" s="3">
        <v>12022</v>
      </c>
      <c r="F45" s="22"/>
      <c r="G45" s="22"/>
      <c r="H45" s="22"/>
      <c r="I45" s="24"/>
      <c r="J45" s="35"/>
    </row>
    <row r="46" spans="1:10" ht="40.5" x14ac:dyDescent="0.25">
      <c r="A46" s="23"/>
      <c r="B46" s="22"/>
      <c r="C46" s="12" t="s">
        <v>14</v>
      </c>
      <c r="D46" s="22">
        <v>13.8</v>
      </c>
      <c r="E46" s="3">
        <v>8402</v>
      </c>
      <c r="F46" s="22"/>
      <c r="G46" s="22"/>
      <c r="H46" s="22"/>
      <c r="I46" s="24"/>
      <c r="J46" s="35"/>
    </row>
    <row r="47" spans="1:10" ht="20.25" x14ac:dyDescent="0.25">
      <c r="A47" s="23"/>
      <c r="B47" s="22"/>
      <c r="C47" s="12" t="s">
        <v>15</v>
      </c>
      <c r="D47" s="22">
        <v>12.3</v>
      </c>
      <c r="E47" s="3">
        <v>5069</v>
      </c>
      <c r="F47" s="22"/>
      <c r="G47" s="22"/>
      <c r="H47" s="22"/>
      <c r="I47" s="24"/>
      <c r="J47" s="35"/>
    </row>
    <row r="48" spans="1:10" ht="20.25" x14ac:dyDescent="0.25">
      <c r="A48" s="14">
        <v>13</v>
      </c>
      <c r="B48" s="15" t="s">
        <v>47</v>
      </c>
      <c r="C48" s="15" t="s">
        <v>10</v>
      </c>
      <c r="D48" s="15">
        <v>63.5</v>
      </c>
      <c r="E48" s="15" t="s">
        <v>10</v>
      </c>
      <c r="F48" s="15">
        <v>398</v>
      </c>
      <c r="G48" s="16">
        <f>D49*E49+D50*E50+D51*E51+D52*E52+D48*F48</f>
        <v>787953.5</v>
      </c>
      <c r="H48" s="16">
        <v>0.91</v>
      </c>
      <c r="I48" s="18">
        <f>G48*H48</f>
        <v>717037.68500000006</v>
      </c>
      <c r="J48" s="34">
        <f t="shared" si="0"/>
        <v>717</v>
      </c>
    </row>
    <row r="49" spans="1:10" ht="20.25" x14ac:dyDescent="0.25">
      <c r="A49" s="23"/>
      <c r="B49" s="22"/>
      <c r="C49" s="12" t="s">
        <v>11</v>
      </c>
      <c r="D49" s="22">
        <v>5</v>
      </c>
      <c r="E49" s="3">
        <v>18467</v>
      </c>
      <c r="F49" s="22"/>
      <c r="G49" s="22"/>
      <c r="H49" s="22"/>
      <c r="I49" s="24"/>
      <c r="J49" s="35"/>
    </row>
    <row r="50" spans="1:10" ht="20.25" x14ac:dyDescent="0.25">
      <c r="A50" s="23"/>
      <c r="B50" s="22"/>
      <c r="C50" s="12" t="s">
        <v>12</v>
      </c>
      <c r="D50" s="22">
        <v>16.5</v>
      </c>
      <c r="E50" s="3">
        <v>15291</v>
      </c>
      <c r="F50" s="22"/>
      <c r="G50" s="22"/>
      <c r="H50" s="22"/>
      <c r="I50" s="24"/>
      <c r="J50" s="35"/>
    </row>
    <row r="51" spans="1:10" ht="20.25" x14ac:dyDescent="0.25">
      <c r="A51" s="23"/>
      <c r="B51" s="22"/>
      <c r="C51" s="12" t="s">
        <v>13</v>
      </c>
      <c r="D51" s="22">
        <v>18</v>
      </c>
      <c r="E51" s="3">
        <v>12022</v>
      </c>
      <c r="F51" s="22"/>
      <c r="G51" s="22"/>
      <c r="H51" s="22"/>
      <c r="I51" s="24"/>
      <c r="J51" s="35"/>
    </row>
    <row r="52" spans="1:10" ht="40.5" x14ac:dyDescent="0.25">
      <c r="A52" s="23"/>
      <c r="B52" s="22"/>
      <c r="C52" s="12" t="s">
        <v>14</v>
      </c>
      <c r="D52" s="22">
        <v>24</v>
      </c>
      <c r="E52" s="3">
        <v>8402</v>
      </c>
      <c r="F52" s="22"/>
      <c r="G52" s="22"/>
      <c r="H52" s="22"/>
      <c r="I52" s="24"/>
      <c r="J52" s="35"/>
    </row>
    <row r="53" spans="1:10" ht="20.25" x14ac:dyDescent="0.25">
      <c r="A53" s="14">
        <v>14</v>
      </c>
      <c r="B53" s="15" t="s">
        <v>48</v>
      </c>
      <c r="C53" s="15" t="s">
        <v>10</v>
      </c>
      <c r="D53" s="15">
        <v>29</v>
      </c>
      <c r="E53" s="15" t="s">
        <v>10</v>
      </c>
      <c r="F53" s="15">
        <v>398</v>
      </c>
      <c r="G53" s="16">
        <f>D54*E54+D55*E55+D56*E56+D57*E57+D53*F53</f>
        <v>382175</v>
      </c>
      <c r="H53" s="16">
        <v>0.91</v>
      </c>
      <c r="I53" s="18">
        <f>G53*H53</f>
        <v>347779.25</v>
      </c>
      <c r="J53" s="34">
        <f t="shared" si="0"/>
        <v>347.8</v>
      </c>
    </row>
    <row r="54" spans="1:10" ht="20.25" x14ac:dyDescent="0.25">
      <c r="A54" s="23"/>
      <c r="B54" s="22"/>
      <c r="C54" s="12" t="s">
        <v>11</v>
      </c>
      <c r="D54" s="22">
        <v>2</v>
      </c>
      <c r="E54" s="3">
        <v>18467</v>
      </c>
      <c r="F54" s="22"/>
      <c r="G54" s="22"/>
      <c r="H54" s="22"/>
      <c r="I54" s="24"/>
      <c r="J54" s="35"/>
    </row>
    <row r="55" spans="1:10" ht="20.25" x14ac:dyDescent="0.25">
      <c r="A55" s="23"/>
      <c r="B55" s="22"/>
      <c r="C55" s="12" t="s">
        <v>12</v>
      </c>
      <c r="D55" s="22">
        <v>5</v>
      </c>
      <c r="E55" s="3">
        <v>15291</v>
      </c>
      <c r="F55" s="22"/>
      <c r="G55" s="22"/>
      <c r="H55" s="22"/>
      <c r="I55" s="24"/>
      <c r="J55" s="35"/>
    </row>
    <row r="56" spans="1:10" ht="20.25" x14ac:dyDescent="0.25">
      <c r="A56" s="23"/>
      <c r="B56" s="22"/>
      <c r="C56" s="12" t="s">
        <v>13</v>
      </c>
      <c r="D56" s="22">
        <v>20</v>
      </c>
      <c r="E56" s="3">
        <v>12022</v>
      </c>
      <c r="F56" s="22"/>
      <c r="G56" s="22"/>
      <c r="H56" s="22"/>
      <c r="I56" s="24"/>
      <c r="J56" s="35"/>
    </row>
    <row r="57" spans="1:10" ht="40.5" x14ac:dyDescent="0.25">
      <c r="A57" s="23"/>
      <c r="B57" s="22"/>
      <c r="C57" s="12" t="s">
        <v>14</v>
      </c>
      <c r="D57" s="22">
        <v>2</v>
      </c>
      <c r="E57" s="3">
        <v>8402</v>
      </c>
      <c r="F57" s="22"/>
      <c r="G57" s="22"/>
      <c r="H57" s="22"/>
      <c r="I57" s="24"/>
      <c r="J57" s="35"/>
    </row>
    <row r="58" spans="1:10" ht="20.25" x14ac:dyDescent="0.25">
      <c r="A58" s="14">
        <v>15</v>
      </c>
      <c r="B58" s="15" t="s">
        <v>58</v>
      </c>
      <c r="C58" s="15" t="s">
        <v>10</v>
      </c>
      <c r="D58" s="15">
        <v>54.6</v>
      </c>
      <c r="E58" s="15" t="s">
        <v>10</v>
      </c>
      <c r="F58" s="15">
        <v>398</v>
      </c>
      <c r="G58" s="16">
        <f>D59*E59+D60*E60+D61*E61+D62*E62+D58*F58</f>
        <v>778537</v>
      </c>
      <c r="H58" s="16">
        <v>0.9</v>
      </c>
      <c r="I58" s="18">
        <f>G58*H58</f>
        <v>700683.3</v>
      </c>
      <c r="J58" s="34">
        <f t="shared" si="0"/>
        <v>700.7</v>
      </c>
    </row>
    <row r="59" spans="1:10" ht="20.25" x14ac:dyDescent="0.25">
      <c r="A59" s="23"/>
      <c r="B59" s="22"/>
      <c r="C59" s="12" t="s">
        <v>11</v>
      </c>
      <c r="D59" s="22">
        <v>15</v>
      </c>
      <c r="E59" s="3">
        <v>18467</v>
      </c>
      <c r="F59" s="22"/>
      <c r="G59" s="22"/>
      <c r="H59" s="22"/>
      <c r="I59" s="24"/>
      <c r="J59" s="35"/>
    </row>
    <row r="60" spans="1:10" ht="20.25" x14ac:dyDescent="0.25">
      <c r="A60" s="23"/>
      <c r="B60" s="22"/>
      <c r="C60" s="12" t="s">
        <v>12</v>
      </c>
      <c r="D60" s="3">
        <v>10</v>
      </c>
      <c r="E60" s="3">
        <v>15291</v>
      </c>
      <c r="F60" s="22"/>
      <c r="G60" s="22"/>
      <c r="H60" s="22"/>
      <c r="I60" s="24"/>
      <c r="J60" s="35"/>
    </row>
    <row r="61" spans="1:10" ht="20.25" x14ac:dyDescent="0.25">
      <c r="A61" s="23"/>
      <c r="B61" s="22"/>
      <c r="C61" s="12" t="s">
        <v>13</v>
      </c>
      <c r="D61" s="11">
        <v>21.6</v>
      </c>
      <c r="E61" s="3">
        <v>12022</v>
      </c>
      <c r="F61" s="22"/>
      <c r="G61" s="22"/>
      <c r="H61" s="22"/>
      <c r="I61" s="24"/>
      <c r="J61" s="35"/>
    </row>
    <row r="62" spans="1:10" ht="40.5" x14ac:dyDescent="0.25">
      <c r="A62" s="23"/>
      <c r="B62" s="22"/>
      <c r="C62" s="12" t="s">
        <v>14</v>
      </c>
      <c r="D62" s="3">
        <v>8</v>
      </c>
      <c r="E62" s="3">
        <v>8402</v>
      </c>
      <c r="F62" s="22"/>
      <c r="G62" s="22"/>
      <c r="H62" s="22"/>
      <c r="I62" s="24"/>
      <c r="J62" s="35"/>
    </row>
    <row r="63" spans="1:10" ht="20.25" x14ac:dyDescent="0.25">
      <c r="A63" s="14">
        <v>16</v>
      </c>
      <c r="B63" s="15" t="s">
        <v>16</v>
      </c>
      <c r="C63" s="15" t="s">
        <v>10</v>
      </c>
      <c r="D63" s="15">
        <v>55</v>
      </c>
      <c r="E63" s="15" t="s">
        <v>10</v>
      </c>
      <c r="F63" s="15">
        <v>398</v>
      </c>
      <c r="G63" s="16">
        <f>D64*E64+D63*F63</f>
        <v>683100</v>
      </c>
      <c r="H63" s="16">
        <v>0.91</v>
      </c>
      <c r="I63" s="18">
        <f>G63*H63</f>
        <v>621621</v>
      </c>
      <c r="J63" s="34">
        <f t="shared" si="0"/>
        <v>621.6</v>
      </c>
    </row>
    <row r="64" spans="1:10" ht="20.25" x14ac:dyDescent="0.25">
      <c r="A64" s="23"/>
      <c r="B64" s="22"/>
      <c r="C64" s="12" t="s">
        <v>13</v>
      </c>
      <c r="D64" s="3">
        <v>55</v>
      </c>
      <c r="E64" s="3">
        <v>12022</v>
      </c>
      <c r="F64" s="22"/>
      <c r="G64" s="4"/>
      <c r="H64" s="4"/>
      <c r="I64" s="19"/>
      <c r="J64" s="36"/>
    </row>
    <row r="65" spans="1:10" ht="20.25" x14ac:dyDescent="0.25">
      <c r="A65" s="14">
        <v>17</v>
      </c>
      <c r="B65" s="15" t="s">
        <v>32</v>
      </c>
      <c r="C65" s="15" t="s">
        <v>10</v>
      </c>
      <c r="D65" s="15">
        <v>31.7</v>
      </c>
      <c r="E65" s="15" t="s">
        <v>10</v>
      </c>
      <c r="F65" s="15">
        <v>398</v>
      </c>
      <c r="G65" s="16">
        <f>D66*E66+D67*E67+D68*E68+D69*E69+D70*E70+D65*F65</f>
        <v>419797.1</v>
      </c>
      <c r="H65" s="16">
        <v>0.91</v>
      </c>
      <c r="I65" s="18">
        <f>G65*H65</f>
        <v>382015.36099999998</v>
      </c>
      <c r="J65" s="34">
        <f t="shared" si="0"/>
        <v>382</v>
      </c>
    </row>
    <row r="66" spans="1:10" ht="20.25" x14ac:dyDescent="0.25">
      <c r="A66" s="23"/>
      <c r="B66" s="22"/>
      <c r="C66" s="12" t="s">
        <v>11</v>
      </c>
      <c r="D66" s="3">
        <v>4</v>
      </c>
      <c r="E66" s="3">
        <v>18467</v>
      </c>
      <c r="F66" s="22"/>
      <c r="G66" s="4"/>
      <c r="H66" s="4"/>
      <c r="I66" s="19"/>
      <c r="J66" s="36"/>
    </row>
    <row r="67" spans="1:10" ht="20.25" x14ac:dyDescent="0.25">
      <c r="A67" s="23"/>
      <c r="B67" s="22"/>
      <c r="C67" s="12" t="s">
        <v>12</v>
      </c>
      <c r="D67" s="11">
        <v>8.4</v>
      </c>
      <c r="E67" s="3">
        <v>15291</v>
      </c>
      <c r="F67" s="22"/>
      <c r="G67" s="4"/>
      <c r="H67" s="4"/>
      <c r="I67" s="19"/>
      <c r="J67" s="36"/>
    </row>
    <row r="68" spans="1:10" ht="20.25" x14ac:dyDescent="0.25">
      <c r="A68" s="23"/>
      <c r="B68" s="22"/>
      <c r="C68" s="12" t="s">
        <v>13</v>
      </c>
      <c r="D68" s="17">
        <v>14.1</v>
      </c>
      <c r="E68" s="3">
        <v>12022</v>
      </c>
      <c r="F68" s="22"/>
      <c r="G68" s="4"/>
      <c r="H68" s="4"/>
      <c r="I68" s="19"/>
      <c r="J68" s="36"/>
    </row>
    <row r="69" spans="1:10" ht="40.5" x14ac:dyDescent="0.25">
      <c r="A69" s="23"/>
      <c r="B69" s="22"/>
      <c r="C69" s="12" t="s">
        <v>14</v>
      </c>
      <c r="D69" s="17">
        <v>2.7</v>
      </c>
      <c r="E69" s="3">
        <v>8402</v>
      </c>
      <c r="F69" s="22"/>
      <c r="G69" s="4"/>
      <c r="H69" s="4"/>
      <c r="I69" s="19"/>
      <c r="J69" s="36"/>
    </row>
    <row r="70" spans="1:10" ht="20.25" x14ac:dyDescent="0.25">
      <c r="A70" s="23"/>
      <c r="B70" s="22"/>
      <c r="C70" s="12" t="s">
        <v>15</v>
      </c>
      <c r="D70" s="17">
        <v>2.5</v>
      </c>
      <c r="E70" s="3">
        <v>5069</v>
      </c>
      <c r="F70" s="22"/>
      <c r="G70" s="4"/>
      <c r="H70" s="4"/>
      <c r="I70" s="19"/>
      <c r="J70" s="36"/>
    </row>
    <row r="71" spans="1:10" ht="22.5" x14ac:dyDescent="0.25">
      <c r="A71" s="193" t="s">
        <v>68</v>
      </c>
      <c r="B71" s="194"/>
      <c r="C71" s="195"/>
      <c r="D71" s="26">
        <f>D72+D78+D80</f>
        <v>111.64599999999999</v>
      </c>
      <c r="E71" s="26" t="s">
        <v>10</v>
      </c>
      <c r="F71" s="26" t="s">
        <v>10</v>
      </c>
      <c r="G71" s="28">
        <f>G72+G78+G80</f>
        <v>1296736.8600000001</v>
      </c>
      <c r="H71" s="26" t="s">
        <v>10</v>
      </c>
      <c r="I71" s="27">
        <f>I72+I78+I80</f>
        <v>1027967.1306</v>
      </c>
      <c r="J71" s="33"/>
    </row>
    <row r="72" spans="1:10" ht="20.25" x14ac:dyDescent="0.25">
      <c r="A72" s="14">
        <v>18</v>
      </c>
      <c r="B72" s="15" t="s">
        <v>21</v>
      </c>
      <c r="C72" s="15" t="s">
        <v>10</v>
      </c>
      <c r="D72" s="15">
        <v>25.32</v>
      </c>
      <c r="E72" s="15" t="s">
        <v>10</v>
      </c>
      <c r="F72" s="15">
        <v>398</v>
      </c>
      <c r="G72" s="16">
        <f>D73*E73+D74*E74+D75*E75+D76*E76+D77*E77+D72*F72</f>
        <v>224567.94</v>
      </c>
      <c r="H72" s="16">
        <v>0.71</v>
      </c>
      <c r="I72" s="18">
        <f>G72*H72</f>
        <v>159443.23739999998</v>
      </c>
      <c r="J72" s="34">
        <f t="shared" si="0"/>
        <v>159.4</v>
      </c>
    </row>
    <row r="73" spans="1:10" ht="20.25" x14ac:dyDescent="0.25">
      <c r="A73" s="23"/>
      <c r="B73" s="22"/>
      <c r="C73" s="12" t="s">
        <v>11</v>
      </c>
      <c r="D73" s="3">
        <v>2</v>
      </c>
      <c r="E73" s="3">
        <v>18467</v>
      </c>
      <c r="F73" s="22"/>
      <c r="G73" s="4"/>
      <c r="H73" s="4"/>
      <c r="I73" s="19"/>
      <c r="J73" s="36"/>
    </row>
    <row r="74" spans="1:10" ht="20.25" x14ac:dyDescent="0.25">
      <c r="A74" s="23"/>
      <c r="B74" s="22"/>
      <c r="C74" s="12" t="s">
        <v>12</v>
      </c>
      <c r="D74" s="3">
        <v>2</v>
      </c>
      <c r="E74" s="3">
        <v>15291</v>
      </c>
      <c r="F74" s="22"/>
      <c r="G74" s="4"/>
      <c r="H74" s="4"/>
      <c r="I74" s="19"/>
      <c r="J74" s="36"/>
    </row>
    <row r="75" spans="1:10" ht="20.25" x14ac:dyDescent="0.25">
      <c r="A75" s="23"/>
      <c r="B75" s="22"/>
      <c r="C75" s="12" t="s">
        <v>13</v>
      </c>
      <c r="D75" s="21">
        <v>2</v>
      </c>
      <c r="E75" s="3">
        <v>12022</v>
      </c>
      <c r="F75" s="22"/>
      <c r="G75" s="4"/>
      <c r="H75" s="4"/>
      <c r="I75" s="19"/>
      <c r="J75" s="36"/>
    </row>
    <row r="76" spans="1:10" ht="40.5" x14ac:dyDescent="0.25">
      <c r="A76" s="23"/>
      <c r="B76" s="22"/>
      <c r="C76" s="12" t="s">
        <v>14</v>
      </c>
      <c r="D76" s="17">
        <v>7.5</v>
      </c>
      <c r="E76" s="3">
        <v>8402</v>
      </c>
      <c r="F76" s="22"/>
      <c r="G76" s="4"/>
      <c r="H76" s="4"/>
      <c r="I76" s="19"/>
      <c r="J76" s="36"/>
    </row>
    <row r="77" spans="1:10" ht="20.25" x14ac:dyDescent="0.25">
      <c r="A77" s="23"/>
      <c r="B77" s="22"/>
      <c r="C77" s="12" t="s">
        <v>15</v>
      </c>
      <c r="D77" s="20">
        <v>11.82</v>
      </c>
      <c r="E77" s="3">
        <v>5069</v>
      </c>
      <c r="F77" s="22"/>
      <c r="G77" s="4"/>
      <c r="H77" s="4"/>
      <c r="I77" s="19"/>
      <c r="J77" s="36"/>
    </row>
    <row r="78" spans="1:10" ht="20.25" x14ac:dyDescent="0.25">
      <c r="A78" s="14">
        <v>19</v>
      </c>
      <c r="B78" s="15" t="s">
        <v>53</v>
      </c>
      <c r="C78" s="15" t="s">
        <v>10</v>
      </c>
      <c r="D78" s="15">
        <v>39.19</v>
      </c>
      <c r="E78" s="15" t="s">
        <v>10</v>
      </c>
      <c r="F78" s="15">
        <v>398</v>
      </c>
      <c r="G78" s="16">
        <f>D79*E79+D78*F78</f>
        <v>486739.8</v>
      </c>
      <c r="H78" s="16">
        <v>0.75</v>
      </c>
      <c r="I78" s="18">
        <f>G78*H78</f>
        <v>365054.85</v>
      </c>
      <c r="J78" s="34">
        <f t="shared" ref="J78:J135" si="1">ROUND(I78/1000,1)</f>
        <v>365.1</v>
      </c>
    </row>
    <row r="79" spans="1:10" ht="20.25" x14ac:dyDescent="0.25">
      <c r="A79" s="23"/>
      <c r="B79" s="22"/>
      <c r="C79" s="12" t="s">
        <v>13</v>
      </c>
      <c r="D79" s="20">
        <v>39.19</v>
      </c>
      <c r="E79" s="3">
        <v>12022</v>
      </c>
      <c r="F79" s="22"/>
      <c r="G79" s="4"/>
      <c r="H79" s="4"/>
      <c r="I79" s="19"/>
      <c r="J79" s="36"/>
    </row>
    <row r="80" spans="1:10" ht="20.25" x14ac:dyDescent="0.25">
      <c r="A80" s="14">
        <v>20</v>
      </c>
      <c r="B80" s="15" t="s">
        <v>52</v>
      </c>
      <c r="C80" s="15" t="s">
        <v>10</v>
      </c>
      <c r="D80" s="15">
        <v>47.136000000000003</v>
      </c>
      <c r="E80" s="15" t="s">
        <v>10</v>
      </c>
      <c r="F80" s="15">
        <v>398</v>
      </c>
      <c r="G80" s="16">
        <f>D81*E81+D80*F80</f>
        <v>585429.12000000011</v>
      </c>
      <c r="H80" s="16">
        <v>0.86</v>
      </c>
      <c r="I80" s="18">
        <f>G80*H80</f>
        <v>503469.04320000007</v>
      </c>
      <c r="J80" s="34">
        <f t="shared" si="1"/>
        <v>503.5</v>
      </c>
    </row>
    <row r="81" spans="1:10" ht="20.25" x14ac:dyDescent="0.25">
      <c r="A81" s="23"/>
      <c r="B81" s="22"/>
      <c r="C81" s="12" t="s">
        <v>13</v>
      </c>
      <c r="D81" s="25">
        <v>47.136000000000003</v>
      </c>
      <c r="E81" s="3">
        <v>12022</v>
      </c>
      <c r="F81" s="22"/>
      <c r="G81" s="4"/>
      <c r="H81" s="4"/>
      <c r="I81" s="19"/>
      <c r="J81" s="36"/>
    </row>
    <row r="82" spans="1:10" ht="22.5" x14ac:dyDescent="0.25">
      <c r="A82" s="193" t="s">
        <v>69</v>
      </c>
      <c r="B82" s="194"/>
      <c r="C82" s="195"/>
      <c r="D82" s="26">
        <f>D83</f>
        <v>81.7</v>
      </c>
      <c r="E82" s="26" t="s">
        <v>10</v>
      </c>
      <c r="F82" s="26" t="s">
        <v>10</v>
      </c>
      <c r="G82" s="28">
        <f>G83</f>
        <v>905263.34</v>
      </c>
      <c r="H82" s="26" t="s">
        <v>10</v>
      </c>
      <c r="I82" s="27">
        <f>I83</f>
        <v>805684.3726</v>
      </c>
      <c r="J82" s="33"/>
    </row>
    <row r="83" spans="1:10" ht="20.25" x14ac:dyDescent="0.25">
      <c r="A83" s="14">
        <v>21</v>
      </c>
      <c r="B83" s="15" t="s">
        <v>29</v>
      </c>
      <c r="C83" s="15" t="s">
        <v>10</v>
      </c>
      <c r="D83" s="15">
        <v>81.7</v>
      </c>
      <c r="E83" s="15" t="s">
        <v>10</v>
      </c>
      <c r="F83" s="15">
        <v>398</v>
      </c>
      <c r="G83" s="16">
        <f>D84*E84+D85*E85+D86*E86+D87*E87+D83*F83</f>
        <v>905263.34</v>
      </c>
      <c r="H83" s="16">
        <v>0.89</v>
      </c>
      <c r="I83" s="18">
        <f>G83*H83</f>
        <v>805684.3726</v>
      </c>
      <c r="J83" s="34">
        <f t="shared" si="1"/>
        <v>805.7</v>
      </c>
    </row>
    <row r="84" spans="1:10" ht="20.25" x14ac:dyDescent="0.25">
      <c r="A84" s="23"/>
      <c r="B84" s="22"/>
      <c r="C84" s="12" t="s">
        <v>12</v>
      </c>
      <c r="D84" s="20">
        <v>14.65</v>
      </c>
      <c r="E84" s="3">
        <v>15291</v>
      </c>
      <c r="F84" s="22"/>
      <c r="G84" s="4"/>
      <c r="H84" s="4"/>
      <c r="I84" s="19"/>
      <c r="J84" s="36"/>
    </row>
    <row r="85" spans="1:10" ht="20.25" x14ac:dyDescent="0.25">
      <c r="A85" s="23"/>
      <c r="B85" s="22"/>
      <c r="C85" s="12" t="s">
        <v>13</v>
      </c>
      <c r="D85" s="20">
        <v>36.54</v>
      </c>
      <c r="E85" s="3">
        <v>12022</v>
      </c>
      <c r="F85" s="22"/>
      <c r="G85" s="4"/>
      <c r="H85" s="4"/>
      <c r="I85" s="19"/>
      <c r="J85" s="36"/>
    </row>
    <row r="86" spans="1:10" ht="40.5" x14ac:dyDescent="0.25">
      <c r="A86" s="23"/>
      <c r="B86" s="22"/>
      <c r="C86" s="12" t="s">
        <v>14</v>
      </c>
      <c r="D86" s="20">
        <v>16.440000000000001</v>
      </c>
      <c r="E86" s="3">
        <v>8402</v>
      </c>
      <c r="F86" s="22"/>
      <c r="G86" s="4"/>
      <c r="H86" s="4"/>
      <c r="I86" s="19"/>
      <c r="J86" s="36"/>
    </row>
    <row r="87" spans="1:10" ht="20.25" x14ac:dyDescent="0.25">
      <c r="A87" s="23"/>
      <c r="B87" s="22"/>
      <c r="C87" s="12" t="s">
        <v>15</v>
      </c>
      <c r="D87" s="20">
        <v>14.07</v>
      </c>
      <c r="E87" s="3">
        <v>5069</v>
      </c>
      <c r="F87" s="22"/>
      <c r="G87" s="4"/>
      <c r="H87" s="4"/>
      <c r="I87" s="19"/>
      <c r="J87" s="36"/>
    </row>
    <row r="88" spans="1:10" ht="22.5" x14ac:dyDescent="0.25">
      <c r="A88" s="193" t="s">
        <v>70</v>
      </c>
      <c r="B88" s="194"/>
      <c r="C88" s="195"/>
      <c r="D88" s="26">
        <f>D89</f>
        <v>13</v>
      </c>
      <c r="E88" s="26" t="s">
        <v>10</v>
      </c>
      <c r="F88" s="26" t="s">
        <v>10</v>
      </c>
      <c r="G88" s="28">
        <f>G89</f>
        <v>193871</v>
      </c>
      <c r="H88" s="26" t="s">
        <v>10</v>
      </c>
      <c r="I88" s="27">
        <f>I89</f>
        <v>168667.77</v>
      </c>
      <c r="J88" s="33"/>
    </row>
    <row r="89" spans="1:10" ht="20.25" x14ac:dyDescent="0.25">
      <c r="A89" s="14">
        <v>22</v>
      </c>
      <c r="B89" s="15" t="s">
        <v>55</v>
      </c>
      <c r="C89" s="15" t="s">
        <v>10</v>
      </c>
      <c r="D89" s="15">
        <v>13</v>
      </c>
      <c r="E89" s="15" t="s">
        <v>10</v>
      </c>
      <c r="F89" s="15">
        <v>398</v>
      </c>
      <c r="G89" s="16">
        <f>D90*E90+D91*E91+D92*E92+D89*F89</f>
        <v>193871</v>
      </c>
      <c r="H89" s="16">
        <v>0.87</v>
      </c>
      <c r="I89" s="18">
        <f>G89*H89</f>
        <v>168667.77</v>
      </c>
      <c r="J89" s="34">
        <f t="shared" si="1"/>
        <v>168.7</v>
      </c>
    </row>
    <row r="90" spans="1:10" ht="20.25" x14ac:dyDescent="0.25">
      <c r="A90" s="23"/>
      <c r="B90" s="22"/>
      <c r="C90" s="12" t="s">
        <v>11</v>
      </c>
      <c r="D90" s="21">
        <v>3</v>
      </c>
      <c r="E90" s="3">
        <v>18467</v>
      </c>
      <c r="F90" s="22"/>
      <c r="G90" s="4"/>
      <c r="H90" s="4"/>
      <c r="I90" s="19"/>
      <c r="J90" s="36"/>
    </row>
    <row r="91" spans="1:10" ht="20.25" x14ac:dyDescent="0.25">
      <c r="A91" s="23"/>
      <c r="B91" s="22"/>
      <c r="C91" s="12" t="s">
        <v>12</v>
      </c>
      <c r="D91" s="21">
        <v>4</v>
      </c>
      <c r="E91" s="3">
        <v>15291</v>
      </c>
      <c r="F91" s="22"/>
      <c r="G91" s="4"/>
      <c r="H91" s="4"/>
      <c r="I91" s="19"/>
      <c r="J91" s="36"/>
    </row>
    <row r="92" spans="1:10" ht="20.25" x14ac:dyDescent="0.25">
      <c r="A92" s="23"/>
      <c r="B92" s="22"/>
      <c r="C92" s="12" t="s">
        <v>13</v>
      </c>
      <c r="D92" s="21">
        <v>6</v>
      </c>
      <c r="E92" s="3">
        <v>12022</v>
      </c>
      <c r="F92" s="22"/>
      <c r="G92" s="4"/>
      <c r="H92" s="4"/>
      <c r="I92" s="19"/>
      <c r="J92" s="36"/>
    </row>
    <row r="93" spans="1:10" ht="22.5" x14ac:dyDescent="0.25">
      <c r="A93" s="193" t="s">
        <v>71</v>
      </c>
      <c r="B93" s="194"/>
      <c r="C93" s="195"/>
      <c r="D93" s="26">
        <f>D94+D96+D99</f>
        <v>19.899999999999999</v>
      </c>
      <c r="E93" s="26" t="s">
        <v>10</v>
      </c>
      <c r="F93" s="26" t="s">
        <v>10</v>
      </c>
      <c r="G93" s="28">
        <f>G94+G96+G99</f>
        <v>315324.5</v>
      </c>
      <c r="H93" s="26" t="s">
        <v>10</v>
      </c>
      <c r="I93" s="27">
        <f>I94+I96+I99</f>
        <v>286065.29500000004</v>
      </c>
      <c r="J93" s="33"/>
    </row>
    <row r="94" spans="1:10" ht="20.25" x14ac:dyDescent="0.25">
      <c r="A94" s="14">
        <v>23</v>
      </c>
      <c r="B94" s="15" t="s">
        <v>22</v>
      </c>
      <c r="C94" s="15" t="s">
        <v>10</v>
      </c>
      <c r="D94" s="15">
        <v>5</v>
      </c>
      <c r="E94" s="15" t="s">
        <v>10</v>
      </c>
      <c r="F94" s="15">
        <v>398</v>
      </c>
      <c r="G94" s="16">
        <f>D95*E95+D94*F94</f>
        <v>62100</v>
      </c>
      <c r="H94" s="16">
        <v>0.91</v>
      </c>
      <c r="I94" s="18">
        <f>G94*H94</f>
        <v>56511</v>
      </c>
      <c r="J94" s="34">
        <f t="shared" si="1"/>
        <v>56.5</v>
      </c>
    </row>
    <row r="95" spans="1:10" ht="20.25" x14ac:dyDescent="0.25">
      <c r="A95" s="23"/>
      <c r="B95" s="22"/>
      <c r="C95" s="12" t="s">
        <v>13</v>
      </c>
      <c r="D95" s="21">
        <v>5</v>
      </c>
      <c r="E95" s="3">
        <v>12022</v>
      </c>
      <c r="F95" s="22"/>
      <c r="G95" s="4"/>
      <c r="H95" s="4"/>
      <c r="I95" s="19"/>
      <c r="J95" s="36"/>
    </row>
    <row r="96" spans="1:10" ht="20.25" x14ac:dyDescent="0.25">
      <c r="A96" s="14">
        <v>24</v>
      </c>
      <c r="B96" s="15" t="s">
        <v>25</v>
      </c>
      <c r="C96" s="15" t="s">
        <v>10</v>
      </c>
      <c r="D96" s="15">
        <v>12.9</v>
      </c>
      <c r="E96" s="15" t="s">
        <v>10</v>
      </c>
      <c r="F96" s="15">
        <v>398</v>
      </c>
      <c r="G96" s="16">
        <f>D97*E97+D98*E98+D96*F96</f>
        <v>235624.5</v>
      </c>
      <c r="H96" s="16">
        <v>0.91</v>
      </c>
      <c r="I96" s="18">
        <f>G96*H96</f>
        <v>214418.29500000001</v>
      </c>
      <c r="J96" s="34">
        <f t="shared" si="1"/>
        <v>214.4</v>
      </c>
    </row>
    <row r="97" spans="1:10" ht="20.25" x14ac:dyDescent="0.25">
      <c r="A97" s="23"/>
      <c r="B97" s="22"/>
      <c r="C97" s="12" t="s">
        <v>11</v>
      </c>
      <c r="D97" s="17">
        <v>11.7</v>
      </c>
      <c r="E97" s="3">
        <v>18467</v>
      </c>
      <c r="F97" s="22"/>
      <c r="G97" s="4"/>
      <c r="H97" s="4"/>
      <c r="I97" s="19"/>
      <c r="J97" s="36"/>
    </row>
    <row r="98" spans="1:10" ht="20.25" x14ac:dyDescent="0.25">
      <c r="A98" s="23"/>
      <c r="B98" s="22"/>
      <c r="C98" s="12" t="s">
        <v>13</v>
      </c>
      <c r="D98" s="17">
        <v>1.2</v>
      </c>
      <c r="E98" s="3">
        <v>12022</v>
      </c>
      <c r="F98" s="22"/>
      <c r="G98" s="4"/>
      <c r="H98" s="4"/>
      <c r="I98" s="19"/>
      <c r="J98" s="36"/>
    </row>
    <row r="99" spans="1:10" ht="20.25" x14ac:dyDescent="0.25">
      <c r="A99" s="14">
        <v>25</v>
      </c>
      <c r="B99" s="15" t="s">
        <v>41</v>
      </c>
      <c r="C99" s="15" t="s">
        <v>10</v>
      </c>
      <c r="D99" s="15">
        <v>2</v>
      </c>
      <c r="E99" s="15" t="s">
        <v>10</v>
      </c>
      <c r="F99" s="15">
        <v>398</v>
      </c>
      <c r="G99" s="16">
        <f>D100*E100+D99*F99</f>
        <v>17600</v>
      </c>
      <c r="H99" s="16">
        <v>0.86</v>
      </c>
      <c r="I99" s="18">
        <f>G99*H99</f>
        <v>15136</v>
      </c>
      <c r="J99" s="34">
        <f t="shared" si="1"/>
        <v>15.1</v>
      </c>
    </row>
    <row r="100" spans="1:10" ht="40.5" x14ac:dyDescent="0.25">
      <c r="A100" s="23"/>
      <c r="B100" s="22"/>
      <c r="C100" s="12" t="s">
        <v>14</v>
      </c>
      <c r="D100" s="21">
        <v>2</v>
      </c>
      <c r="E100" s="3">
        <v>8402</v>
      </c>
      <c r="F100" s="22"/>
      <c r="G100" s="4"/>
      <c r="H100" s="4"/>
      <c r="I100" s="19"/>
      <c r="J100" s="36"/>
    </row>
    <row r="101" spans="1:10" ht="22.5" x14ac:dyDescent="0.25">
      <c r="A101" s="193" t="s">
        <v>72</v>
      </c>
      <c r="B101" s="194"/>
      <c r="C101" s="195"/>
      <c r="D101" s="26">
        <f>D102+D104+D109+D112+D115+D121+D124+D130+D135</f>
        <v>707.59</v>
      </c>
      <c r="E101" s="26" t="s">
        <v>10</v>
      </c>
      <c r="F101" s="26" t="s">
        <v>10</v>
      </c>
      <c r="G101" s="28">
        <f>G102+G104+G109+G112+G115+G121+G124+G130+G135</f>
        <v>9115335.4199999999</v>
      </c>
      <c r="H101" s="26" t="s">
        <v>10</v>
      </c>
      <c r="I101" s="27">
        <f>I102+I104+I109+I112+I115+I121+I124+I130+I135</f>
        <v>8175390.3589999992</v>
      </c>
      <c r="J101" s="33"/>
    </row>
    <row r="102" spans="1:10" ht="20.25" x14ac:dyDescent="0.25">
      <c r="A102" s="14">
        <v>26</v>
      </c>
      <c r="B102" s="15" t="s">
        <v>17</v>
      </c>
      <c r="C102" s="15" t="s">
        <v>10</v>
      </c>
      <c r="D102" s="15">
        <v>8</v>
      </c>
      <c r="E102" s="15" t="s">
        <v>10</v>
      </c>
      <c r="F102" s="15">
        <v>398</v>
      </c>
      <c r="G102" s="16">
        <f>D103*E103+D102*F102</f>
        <v>43736</v>
      </c>
      <c r="H102" s="16">
        <v>0.9</v>
      </c>
      <c r="I102" s="18">
        <f>G102*H102</f>
        <v>39362.400000000001</v>
      </c>
      <c r="J102" s="34">
        <f t="shared" si="1"/>
        <v>39.4</v>
      </c>
    </row>
    <row r="103" spans="1:10" ht="20.25" x14ac:dyDescent="0.25">
      <c r="A103" s="23"/>
      <c r="B103" s="22"/>
      <c r="C103" s="12" t="s">
        <v>15</v>
      </c>
      <c r="D103" s="3">
        <v>8</v>
      </c>
      <c r="E103" s="3">
        <v>5069</v>
      </c>
      <c r="F103" s="22"/>
      <c r="G103" s="4"/>
      <c r="H103" s="4"/>
      <c r="I103" s="19"/>
      <c r="J103" s="36"/>
    </row>
    <row r="104" spans="1:10" ht="20.25" x14ac:dyDescent="0.25">
      <c r="A104" s="14">
        <v>27</v>
      </c>
      <c r="B104" s="15" t="s">
        <v>60</v>
      </c>
      <c r="C104" s="15" t="s">
        <v>10</v>
      </c>
      <c r="D104" s="15">
        <v>56.4</v>
      </c>
      <c r="E104" s="15" t="s">
        <v>10</v>
      </c>
      <c r="F104" s="15">
        <v>398</v>
      </c>
      <c r="G104" s="16">
        <f>D105*E105+D106*E106+D107*E107+D108*E108+D104*F104</f>
        <v>755568</v>
      </c>
      <c r="H104" s="16">
        <v>0.91</v>
      </c>
      <c r="I104" s="18">
        <f>G104*H104</f>
        <v>687566.88</v>
      </c>
      <c r="J104" s="34">
        <f t="shared" si="1"/>
        <v>687.6</v>
      </c>
    </row>
    <row r="105" spans="1:10" ht="20.25" x14ac:dyDescent="0.25">
      <c r="A105" s="23"/>
      <c r="B105" s="22"/>
      <c r="C105" s="12" t="s">
        <v>11</v>
      </c>
      <c r="D105" s="3">
        <v>2</v>
      </c>
      <c r="E105" s="3">
        <v>18467</v>
      </c>
      <c r="F105" s="22"/>
      <c r="G105" s="4"/>
      <c r="H105" s="4"/>
      <c r="I105" s="19"/>
      <c r="J105" s="36"/>
    </row>
    <row r="106" spans="1:10" ht="20.25" x14ac:dyDescent="0.25">
      <c r="A106" s="23"/>
      <c r="B106" s="22"/>
      <c r="C106" s="12" t="s">
        <v>12</v>
      </c>
      <c r="D106" s="3">
        <v>18</v>
      </c>
      <c r="E106" s="3">
        <v>15291</v>
      </c>
      <c r="F106" s="22"/>
      <c r="G106" s="4"/>
      <c r="H106" s="4"/>
      <c r="I106" s="19"/>
      <c r="J106" s="36"/>
    </row>
    <row r="107" spans="1:10" ht="20.25" x14ac:dyDescent="0.25">
      <c r="A107" s="23"/>
      <c r="B107" s="22"/>
      <c r="C107" s="12" t="s">
        <v>13</v>
      </c>
      <c r="D107" s="17">
        <v>31.8</v>
      </c>
      <c r="E107" s="3">
        <v>12022</v>
      </c>
      <c r="F107" s="22"/>
      <c r="G107" s="4"/>
      <c r="H107" s="4"/>
      <c r="I107" s="19"/>
      <c r="J107" s="36"/>
    </row>
    <row r="108" spans="1:10" ht="40.5" x14ac:dyDescent="0.25">
      <c r="A108" s="23"/>
      <c r="B108" s="22"/>
      <c r="C108" s="12" t="s">
        <v>14</v>
      </c>
      <c r="D108" s="17">
        <v>4.5999999999999996</v>
      </c>
      <c r="E108" s="3">
        <v>8402</v>
      </c>
      <c r="F108" s="22"/>
      <c r="G108" s="4"/>
      <c r="H108" s="4"/>
      <c r="I108" s="19"/>
      <c r="J108" s="36"/>
    </row>
    <row r="109" spans="1:10" ht="20.25" x14ac:dyDescent="0.25">
      <c r="A109" s="14">
        <v>28</v>
      </c>
      <c r="B109" s="15" t="s">
        <v>28</v>
      </c>
      <c r="C109" s="15" t="s">
        <v>10</v>
      </c>
      <c r="D109" s="15">
        <v>41</v>
      </c>
      <c r="E109" s="15" t="s">
        <v>10</v>
      </c>
      <c r="F109" s="15">
        <v>398</v>
      </c>
      <c r="G109" s="16">
        <f>D110*E110+D111*E111+D109*F109</f>
        <v>432737</v>
      </c>
      <c r="H109" s="16">
        <v>0.9</v>
      </c>
      <c r="I109" s="18">
        <f>G109*H109</f>
        <v>389463.3</v>
      </c>
      <c r="J109" s="34">
        <f t="shared" si="1"/>
        <v>389.5</v>
      </c>
    </row>
    <row r="110" spans="1:10" ht="20.25" x14ac:dyDescent="0.25">
      <c r="A110" s="23"/>
      <c r="B110" s="22"/>
      <c r="C110" s="12" t="s">
        <v>13</v>
      </c>
      <c r="D110" s="3">
        <v>30</v>
      </c>
      <c r="E110" s="3">
        <v>12022</v>
      </c>
      <c r="F110" s="22"/>
      <c r="G110" s="4"/>
      <c r="H110" s="4"/>
      <c r="I110" s="19"/>
      <c r="J110" s="36"/>
    </row>
    <row r="111" spans="1:10" ht="20.25" x14ac:dyDescent="0.25">
      <c r="A111" s="23"/>
      <c r="B111" s="22"/>
      <c r="C111" s="12" t="s">
        <v>15</v>
      </c>
      <c r="D111" s="3">
        <v>11</v>
      </c>
      <c r="E111" s="3">
        <v>5069</v>
      </c>
      <c r="F111" s="22"/>
      <c r="G111" s="4"/>
      <c r="H111" s="4"/>
      <c r="I111" s="19"/>
      <c r="J111" s="36"/>
    </row>
    <row r="112" spans="1:10" ht="20.25" x14ac:dyDescent="0.25">
      <c r="A112" s="14">
        <v>29</v>
      </c>
      <c r="B112" s="15" t="s">
        <v>49</v>
      </c>
      <c r="C112" s="15" t="s">
        <v>10</v>
      </c>
      <c r="D112" s="15">
        <v>40</v>
      </c>
      <c r="E112" s="15" t="s">
        <v>10</v>
      </c>
      <c r="F112" s="15">
        <v>398</v>
      </c>
      <c r="G112" s="16">
        <f>D113*E113+D114*E114+D112*F112</f>
        <v>460600</v>
      </c>
      <c r="H112" s="16">
        <v>0.87</v>
      </c>
      <c r="I112" s="18">
        <f>G112*H112</f>
        <v>400722</v>
      </c>
      <c r="J112" s="34">
        <f t="shared" si="1"/>
        <v>400.7</v>
      </c>
    </row>
    <row r="113" spans="1:10" ht="20.25" x14ac:dyDescent="0.25">
      <c r="A113" s="23"/>
      <c r="B113" s="22"/>
      <c r="C113" s="12" t="s">
        <v>13</v>
      </c>
      <c r="D113" s="3">
        <v>30</v>
      </c>
      <c r="E113" s="3">
        <v>12022</v>
      </c>
      <c r="F113" s="22"/>
      <c r="G113" s="4"/>
      <c r="H113" s="4"/>
      <c r="I113" s="19"/>
      <c r="J113" s="36"/>
    </row>
    <row r="114" spans="1:10" ht="40.5" x14ac:dyDescent="0.25">
      <c r="A114" s="23"/>
      <c r="B114" s="22"/>
      <c r="C114" s="12" t="s">
        <v>14</v>
      </c>
      <c r="D114" s="3">
        <v>10</v>
      </c>
      <c r="E114" s="3">
        <v>8402</v>
      </c>
      <c r="F114" s="22"/>
      <c r="G114" s="4"/>
      <c r="H114" s="4"/>
      <c r="I114" s="19"/>
      <c r="J114" s="36"/>
    </row>
    <row r="115" spans="1:10" ht="20.25" x14ac:dyDescent="0.25">
      <c r="A115" s="14">
        <v>30</v>
      </c>
      <c r="B115" s="15" t="s">
        <v>50</v>
      </c>
      <c r="C115" s="15" t="s">
        <v>10</v>
      </c>
      <c r="D115" s="15">
        <v>299.39999999999998</v>
      </c>
      <c r="E115" s="15" t="s">
        <v>10</v>
      </c>
      <c r="F115" s="15">
        <v>398</v>
      </c>
      <c r="G115" s="16">
        <f>D116*E116+D117*E117+D118*E118+D119*E119+D120*E120+D115*F115</f>
        <v>3983539.1</v>
      </c>
      <c r="H115" s="16">
        <v>0.9</v>
      </c>
      <c r="I115" s="18">
        <f>G115*H115</f>
        <v>3585185.19</v>
      </c>
      <c r="J115" s="34">
        <f t="shared" si="1"/>
        <v>3585.2</v>
      </c>
    </row>
    <row r="116" spans="1:10" ht="20.25" x14ac:dyDescent="0.25">
      <c r="A116" s="23"/>
      <c r="B116" s="22"/>
      <c r="C116" s="12" t="s">
        <v>11</v>
      </c>
      <c r="D116" s="3">
        <v>34</v>
      </c>
      <c r="E116" s="3">
        <v>18467</v>
      </c>
      <c r="F116" s="22"/>
      <c r="G116" s="4"/>
      <c r="H116" s="4"/>
      <c r="I116" s="19"/>
      <c r="J116" s="36"/>
    </row>
    <row r="117" spans="1:10" ht="20.25" x14ac:dyDescent="0.25">
      <c r="A117" s="23"/>
      <c r="B117" s="22"/>
      <c r="C117" s="12" t="s">
        <v>12</v>
      </c>
      <c r="D117" s="11">
        <v>93.2</v>
      </c>
      <c r="E117" s="3">
        <v>15291</v>
      </c>
      <c r="F117" s="22"/>
      <c r="G117" s="4"/>
      <c r="H117" s="4"/>
      <c r="I117" s="19"/>
      <c r="J117" s="36"/>
    </row>
    <row r="118" spans="1:10" ht="20.25" x14ac:dyDescent="0.25">
      <c r="A118" s="23"/>
      <c r="B118" s="22"/>
      <c r="C118" s="12" t="s">
        <v>13</v>
      </c>
      <c r="D118" s="17">
        <v>108.9</v>
      </c>
      <c r="E118" s="3">
        <v>12022</v>
      </c>
      <c r="F118" s="22"/>
      <c r="G118" s="4"/>
      <c r="H118" s="4"/>
      <c r="I118" s="19"/>
      <c r="J118" s="36"/>
    </row>
    <row r="119" spans="1:10" ht="40.5" x14ac:dyDescent="0.25">
      <c r="A119" s="23"/>
      <c r="B119" s="22"/>
      <c r="C119" s="12" t="s">
        <v>14</v>
      </c>
      <c r="D119" s="17">
        <v>54.4</v>
      </c>
      <c r="E119" s="3">
        <v>8402</v>
      </c>
      <c r="F119" s="22"/>
      <c r="G119" s="4"/>
      <c r="H119" s="4"/>
      <c r="I119" s="19"/>
      <c r="J119" s="36"/>
    </row>
    <row r="120" spans="1:10" ht="20.25" x14ac:dyDescent="0.25">
      <c r="A120" s="23"/>
      <c r="B120" s="22"/>
      <c r="C120" s="12" t="s">
        <v>15</v>
      </c>
      <c r="D120" s="17">
        <v>8.9</v>
      </c>
      <c r="E120" s="3">
        <v>5069</v>
      </c>
      <c r="F120" s="22"/>
      <c r="G120" s="4"/>
      <c r="H120" s="4"/>
      <c r="I120" s="19"/>
      <c r="J120" s="36"/>
    </row>
    <row r="121" spans="1:10" ht="20.25" x14ac:dyDescent="0.25">
      <c r="A121" s="14">
        <v>31</v>
      </c>
      <c r="B121" s="15" t="s">
        <v>30</v>
      </c>
      <c r="C121" s="15" t="s">
        <v>10</v>
      </c>
      <c r="D121" s="15">
        <v>5.29</v>
      </c>
      <c r="E121" s="15" t="s">
        <v>10</v>
      </c>
      <c r="F121" s="15">
        <v>398</v>
      </c>
      <c r="G121" s="16">
        <f>D122*E122+D123*E123+D121*F121</f>
        <v>61032</v>
      </c>
      <c r="H121" s="16">
        <v>0.9</v>
      </c>
      <c r="I121" s="18">
        <f>G121*H121</f>
        <v>54928.800000000003</v>
      </c>
      <c r="J121" s="34">
        <f t="shared" si="1"/>
        <v>54.9</v>
      </c>
    </row>
    <row r="122" spans="1:10" ht="20.25" x14ac:dyDescent="0.25">
      <c r="A122" s="23"/>
      <c r="B122" s="22"/>
      <c r="C122" s="12" t="s">
        <v>13</v>
      </c>
      <c r="D122" s="21">
        <v>4</v>
      </c>
      <c r="E122" s="3">
        <v>12022</v>
      </c>
      <c r="F122" s="22"/>
      <c r="G122" s="4"/>
      <c r="H122" s="4"/>
      <c r="I122" s="19"/>
      <c r="J122" s="36"/>
    </row>
    <row r="123" spans="1:10" ht="40.5" x14ac:dyDescent="0.25">
      <c r="A123" s="23"/>
      <c r="B123" s="22"/>
      <c r="C123" s="12" t="s">
        <v>14</v>
      </c>
      <c r="D123" s="20">
        <v>1.29</v>
      </c>
      <c r="E123" s="3">
        <v>8402</v>
      </c>
      <c r="F123" s="22"/>
      <c r="G123" s="4"/>
      <c r="H123" s="4"/>
      <c r="I123" s="19"/>
      <c r="J123" s="36"/>
    </row>
    <row r="124" spans="1:10" ht="20.25" x14ac:dyDescent="0.25">
      <c r="A124" s="14">
        <v>32</v>
      </c>
      <c r="B124" s="15" t="s">
        <v>8</v>
      </c>
      <c r="C124" s="15" t="s">
        <v>10</v>
      </c>
      <c r="D124" s="15">
        <v>26.3</v>
      </c>
      <c r="E124" s="15" t="s">
        <v>10</v>
      </c>
      <c r="F124" s="15">
        <v>398</v>
      </c>
      <c r="G124" s="16">
        <f>D125*E125+D126*E126+D127*E127+D128*E128+D129*E129+D124*F124</f>
        <v>326518.10000000003</v>
      </c>
      <c r="H124" s="16">
        <v>0.9</v>
      </c>
      <c r="I124" s="18">
        <f>G124*H124</f>
        <v>293866.29000000004</v>
      </c>
      <c r="J124" s="34">
        <f t="shared" si="1"/>
        <v>293.89999999999998</v>
      </c>
    </row>
    <row r="125" spans="1:10" ht="20.25" x14ac:dyDescent="0.25">
      <c r="A125" s="23"/>
      <c r="B125" s="22"/>
      <c r="C125" s="12" t="s">
        <v>11</v>
      </c>
      <c r="D125" s="3">
        <v>6</v>
      </c>
      <c r="E125" s="3">
        <v>18467</v>
      </c>
      <c r="F125" s="22"/>
      <c r="G125" s="4"/>
      <c r="H125" s="4"/>
      <c r="I125" s="5"/>
      <c r="J125" s="37"/>
    </row>
    <row r="126" spans="1:10" ht="20.25" x14ac:dyDescent="0.25">
      <c r="A126" s="23"/>
      <c r="B126" s="22"/>
      <c r="C126" s="12" t="s">
        <v>12</v>
      </c>
      <c r="D126" s="3">
        <v>8</v>
      </c>
      <c r="E126" s="3">
        <v>15291</v>
      </c>
      <c r="F126" s="22"/>
      <c r="G126" s="4"/>
      <c r="H126" s="4"/>
      <c r="I126" s="5"/>
      <c r="J126" s="37"/>
    </row>
    <row r="127" spans="1:10" ht="20.25" x14ac:dyDescent="0.25">
      <c r="A127" s="23"/>
      <c r="B127" s="22"/>
      <c r="C127" s="12" t="s">
        <v>13</v>
      </c>
      <c r="D127" s="3">
        <v>2</v>
      </c>
      <c r="E127" s="3">
        <v>12022</v>
      </c>
      <c r="F127" s="22"/>
      <c r="G127" s="4"/>
      <c r="H127" s="4"/>
      <c r="I127" s="5"/>
      <c r="J127" s="37"/>
    </row>
    <row r="128" spans="1:10" ht="40.5" x14ac:dyDescent="0.25">
      <c r="A128" s="23"/>
      <c r="B128" s="22"/>
      <c r="C128" s="12" t="s">
        <v>14</v>
      </c>
      <c r="D128" s="3">
        <v>2</v>
      </c>
      <c r="E128" s="3">
        <v>8402</v>
      </c>
      <c r="F128" s="22"/>
      <c r="G128" s="4"/>
      <c r="H128" s="4"/>
      <c r="I128" s="5"/>
      <c r="J128" s="37"/>
    </row>
    <row r="129" spans="1:10" ht="20.25" x14ac:dyDescent="0.25">
      <c r="A129" s="23"/>
      <c r="B129" s="22"/>
      <c r="C129" s="12" t="s">
        <v>15</v>
      </c>
      <c r="D129" s="11">
        <v>8.3000000000000007</v>
      </c>
      <c r="E129" s="3">
        <v>5069</v>
      </c>
      <c r="F129" s="22"/>
      <c r="G129" s="4"/>
      <c r="H129" s="4"/>
      <c r="I129" s="5"/>
      <c r="J129" s="37"/>
    </row>
    <row r="130" spans="1:10" ht="20.25" x14ac:dyDescent="0.25">
      <c r="A130" s="14">
        <v>33</v>
      </c>
      <c r="B130" s="15" t="s">
        <v>18</v>
      </c>
      <c r="C130" s="15" t="s">
        <v>10</v>
      </c>
      <c r="D130" s="15">
        <v>61.2</v>
      </c>
      <c r="E130" s="15" t="s">
        <v>10</v>
      </c>
      <c r="F130" s="15">
        <v>398</v>
      </c>
      <c r="G130" s="16">
        <f>D131*E131+D132*E132+D133*E133+D134*E134+D130*F130</f>
        <v>836685.32</v>
      </c>
      <c r="H130" s="16">
        <v>0.9</v>
      </c>
      <c r="I130" s="18">
        <f>G130*H130</f>
        <v>753016.78799999994</v>
      </c>
      <c r="J130" s="34">
        <f t="shared" si="1"/>
        <v>753</v>
      </c>
    </row>
    <row r="131" spans="1:10" ht="20.25" x14ac:dyDescent="0.25">
      <c r="A131" s="23"/>
      <c r="B131" s="22"/>
      <c r="C131" s="12" t="s">
        <v>11</v>
      </c>
      <c r="D131" s="4">
        <v>9.02</v>
      </c>
      <c r="E131" s="3">
        <v>18467</v>
      </c>
      <c r="F131" s="22"/>
      <c r="G131" s="4"/>
      <c r="H131" s="4"/>
      <c r="I131" s="5"/>
      <c r="J131" s="37"/>
    </row>
    <row r="132" spans="1:10" ht="20.25" x14ac:dyDescent="0.25">
      <c r="A132" s="23"/>
      <c r="B132" s="22"/>
      <c r="C132" s="12" t="s">
        <v>12</v>
      </c>
      <c r="D132" s="4">
        <v>11.18</v>
      </c>
      <c r="E132" s="3">
        <v>15291</v>
      </c>
      <c r="F132" s="22"/>
      <c r="G132" s="4"/>
      <c r="H132" s="4"/>
      <c r="I132" s="5"/>
      <c r="J132" s="37"/>
    </row>
    <row r="133" spans="1:10" ht="20.25" x14ac:dyDescent="0.25">
      <c r="A133" s="23"/>
      <c r="B133" s="22"/>
      <c r="C133" s="12" t="s">
        <v>13</v>
      </c>
      <c r="D133" s="3">
        <v>36</v>
      </c>
      <c r="E133" s="3">
        <v>12022</v>
      </c>
      <c r="F133" s="22"/>
      <c r="G133" s="4"/>
      <c r="H133" s="4"/>
      <c r="I133" s="5"/>
      <c r="J133" s="37"/>
    </row>
    <row r="134" spans="1:10" ht="40.5" x14ac:dyDescent="0.25">
      <c r="A134" s="23"/>
      <c r="B134" s="22"/>
      <c r="C134" s="12" t="s">
        <v>14</v>
      </c>
      <c r="D134" s="3">
        <v>5</v>
      </c>
      <c r="E134" s="3">
        <v>8402</v>
      </c>
      <c r="F134" s="22"/>
      <c r="G134" s="4"/>
      <c r="H134" s="4"/>
      <c r="I134" s="5"/>
      <c r="J134" s="37"/>
    </row>
    <row r="135" spans="1:10" ht="20.25" x14ac:dyDescent="0.25">
      <c r="A135" s="14">
        <v>34</v>
      </c>
      <c r="B135" s="15" t="s">
        <v>26</v>
      </c>
      <c r="C135" s="15" t="s">
        <v>10</v>
      </c>
      <c r="D135" s="15">
        <v>170</v>
      </c>
      <c r="E135" s="15" t="s">
        <v>10</v>
      </c>
      <c r="F135" s="15">
        <v>398</v>
      </c>
      <c r="G135" s="16">
        <f>D136*E136+D137*E137+D138*E138+D139*E139+D140*E140+D135*F135</f>
        <v>2214919.9</v>
      </c>
      <c r="H135" s="16">
        <v>0.89</v>
      </c>
      <c r="I135" s="18">
        <f>G135*H135</f>
        <v>1971278.7109999999</v>
      </c>
      <c r="J135" s="34">
        <f t="shared" si="1"/>
        <v>1971.3</v>
      </c>
    </row>
    <row r="136" spans="1:10" ht="20.25" x14ac:dyDescent="0.25">
      <c r="A136" s="23"/>
      <c r="B136" s="22"/>
      <c r="C136" s="12" t="s">
        <v>11</v>
      </c>
      <c r="D136" s="11">
        <v>19.399999999999999</v>
      </c>
      <c r="E136" s="3">
        <v>18467</v>
      </c>
      <c r="F136" s="22"/>
      <c r="G136" s="4"/>
      <c r="H136" s="4"/>
      <c r="I136" s="5"/>
      <c r="J136" s="37"/>
    </row>
    <row r="137" spans="1:10" ht="20.25" x14ac:dyDescent="0.25">
      <c r="A137" s="23"/>
      <c r="B137" s="22"/>
      <c r="C137" s="12" t="s">
        <v>12</v>
      </c>
      <c r="D137" s="17">
        <v>46.1</v>
      </c>
      <c r="E137" s="3">
        <v>15291</v>
      </c>
      <c r="F137" s="22"/>
      <c r="G137" s="4"/>
      <c r="H137" s="4"/>
      <c r="I137" s="5"/>
      <c r="J137" s="37"/>
    </row>
    <row r="138" spans="1:10" ht="20.25" x14ac:dyDescent="0.25">
      <c r="A138" s="23"/>
      <c r="B138" s="22"/>
      <c r="C138" s="12" t="s">
        <v>13</v>
      </c>
      <c r="D138" s="11">
        <v>73.5</v>
      </c>
      <c r="E138" s="3">
        <v>12022</v>
      </c>
      <c r="F138" s="22"/>
      <c r="G138" s="4"/>
      <c r="H138" s="4"/>
      <c r="I138" s="5"/>
      <c r="J138" s="37"/>
    </row>
    <row r="139" spans="1:10" ht="40.5" x14ac:dyDescent="0.25">
      <c r="A139" s="23"/>
      <c r="B139" s="22"/>
      <c r="C139" s="12" t="s">
        <v>14</v>
      </c>
      <c r="D139" s="3">
        <v>13</v>
      </c>
      <c r="E139" s="3">
        <v>8402</v>
      </c>
      <c r="F139" s="22"/>
      <c r="G139" s="4"/>
      <c r="H139" s="4"/>
      <c r="I139" s="5"/>
      <c r="J139" s="37"/>
    </row>
    <row r="140" spans="1:10" ht="20.25" x14ac:dyDescent="0.25">
      <c r="A140" s="23"/>
      <c r="B140" s="22"/>
      <c r="C140" s="12" t="s">
        <v>15</v>
      </c>
      <c r="D140" s="3">
        <v>18</v>
      </c>
      <c r="E140" s="3">
        <v>5069</v>
      </c>
      <c r="F140" s="22"/>
      <c r="G140" s="4"/>
      <c r="H140" s="4"/>
      <c r="I140" s="5"/>
      <c r="J140" s="37"/>
    </row>
    <row r="141" spans="1:10" ht="22.5" x14ac:dyDescent="0.25">
      <c r="A141" s="193" t="s">
        <v>73</v>
      </c>
      <c r="B141" s="194"/>
      <c r="C141" s="195"/>
      <c r="D141" s="26">
        <f>D142</f>
        <v>7.8</v>
      </c>
      <c r="E141" s="26" t="s">
        <v>10</v>
      </c>
      <c r="F141" s="26" t="s">
        <v>10</v>
      </c>
      <c r="G141" s="28">
        <f>G142</f>
        <v>96875.999999999985</v>
      </c>
      <c r="H141" s="26" t="s">
        <v>10</v>
      </c>
      <c r="I141" s="27">
        <f>I142</f>
        <v>84282.119999999981</v>
      </c>
      <c r="J141" s="33"/>
    </row>
    <row r="142" spans="1:10" ht="20.25" x14ac:dyDescent="0.25">
      <c r="A142" s="14">
        <v>35</v>
      </c>
      <c r="B142" s="15" t="s">
        <v>40</v>
      </c>
      <c r="C142" s="15" t="s">
        <v>10</v>
      </c>
      <c r="D142" s="15">
        <v>7.8</v>
      </c>
      <c r="E142" s="15" t="s">
        <v>10</v>
      </c>
      <c r="F142" s="15">
        <v>398</v>
      </c>
      <c r="G142" s="16">
        <f>D143*E143+D142*F142</f>
        <v>96875.999999999985</v>
      </c>
      <c r="H142" s="16">
        <v>0.87</v>
      </c>
      <c r="I142" s="18">
        <f>G142*H142</f>
        <v>84282.119999999981</v>
      </c>
      <c r="J142" s="34">
        <f t="shared" ref="J142:J182" si="2">ROUND(I142/1000,1)</f>
        <v>84.3</v>
      </c>
    </row>
    <row r="143" spans="1:10" ht="20.25" x14ac:dyDescent="0.25">
      <c r="A143" s="23"/>
      <c r="B143" s="22"/>
      <c r="C143" s="12" t="s">
        <v>13</v>
      </c>
      <c r="D143" s="11">
        <v>7.8</v>
      </c>
      <c r="E143" s="3">
        <v>12022</v>
      </c>
      <c r="F143" s="22"/>
      <c r="G143" s="4"/>
      <c r="H143" s="4"/>
      <c r="I143" s="5"/>
      <c r="J143" s="37"/>
    </row>
    <row r="144" spans="1:10" ht="22.5" x14ac:dyDescent="0.25">
      <c r="A144" s="193" t="s">
        <v>74</v>
      </c>
      <c r="B144" s="194"/>
      <c r="C144" s="195"/>
      <c r="D144" s="26">
        <f>D145+D147</f>
        <v>105</v>
      </c>
      <c r="E144" s="26" t="s">
        <v>10</v>
      </c>
      <c r="F144" s="26" t="s">
        <v>10</v>
      </c>
      <c r="G144" s="28">
        <f>G145+G147</f>
        <v>949340</v>
      </c>
      <c r="H144" s="26" t="s">
        <v>10</v>
      </c>
      <c r="I144" s="27">
        <f>I145+I147</f>
        <v>833680.4</v>
      </c>
      <c r="J144" s="33"/>
    </row>
    <row r="145" spans="1:10" ht="20.25" x14ac:dyDescent="0.25">
      <c r="A145" s="14">
        <v>36</v>
      </c>
      <c r="B145" s="15" t="s">
        <v>23</v>
      </c>
      <c r="C145" s="15" t="s">
        <v>10</v>
      </c>
      <c r="D145" s="15">
        <v>7</v>
      </c>
      <c r="E145" s="15" t="s">
        <v>10</v>
      </c>
      <c r="F145" s="15">
        <v>398</v>
      </c>
      <c r="G145" s="16">
        <f>D146*E146+D145*F145</f>
        <v>86940</v>
      </c>
      <c r="H145" s="16">
        <v>0.86</v>
      </c>
      <c r="I145" s="18">
        <f>G145*H145</f>
        <v>74768.399999999994</v>
      </c>
      <c r="J145" s="34">
        <f t="shared" si="2"/>
        <v>74.8</v>
      </c>
    </row>
    <row r="146" spans="1:10" ht="20.25" x14ac:dyDescent="0.25">
      <c r="A146" s="23"/>
      <c r="B146" s="22"/>
      <c r="C146" s="12" t="s">
        <v>13</v>
      </c>
      <c r="D146" s="3">
        <v>7</v>
      </c>
      <c r="E146" s="3">
        <v>12022</v>
      </c>
      <c r="F146" s="22"/>
      <c r="G146" s="4"/>
      <c r="H146" s="4"/>
      <c r="I146" s="5"/>
      <c r="J146" s="37"/>
    </row>
    <row r="147" spans="1:10" ht="20.25" x14ac:dyDescent="0.25">
      <c r="A147" s="14">
        <v>37</v>
      </c>
      <c r="B147" s="15" t="s">
        <v>56</v>
      </c>
      <c r="C147" s="15" t="s">
        <v>10</v>
      </c>
      <c r="D147" s="15">
        <v>98</v>
      </c>
      <c r="E147" s="15" t="s">
        <v>10</v>
      </c>
      <c r="F147" s="15">
        <v>398</v>
      </c>
      <c r="G147" s="16">
        <f>D148*E148+D147*F147</f>
        <v>862400</v>
      </c>
      <c r="H147" s="16">
        <v>0.88</v>
      </c>
      <c r="I147" s="18">
        <f>G147*H147</f>
        <v>758912</v>
      </c>
      <c r="J147" s="34">
        <f t="shared" si="2"/>
        <v>758.9</v>
      </c>
    </row>
    <row r="148" spans="1:10" ht="40.5" x14ac:dyDescent="0.25">
      <c r="A148" s="23"/>
      <c r="B148" s="22"/>
      <c r="C148" s="12" t="s">
        <v>14</v>
      </c>
      <c r="D148" s="3">
        <v>98</v>
      </c>
      <c r="E148" s="3">
        <v>8402</v>
      </c>
      <c r="F148" s="22"/>
      <c r="G148" s="4"/>
      <c r="H148" s="4"/>
      <c r="I148" s="5"/>
      <c r="J148" s="37"/>
    </row>
    <row r="149" spans="1:10" ht="22.5" x14ac:dyDescent="0.25">
      <c r="A149" s="193" t="s">
        <v>75</v>
      </c>
      <c r="B149" s="194"/>
      <c r="C149" s="195"/>
      <c r="D149" s="26">
        <f>D150</f>
        <v>24</v>
      </c>
      <c r="E149" s="26" t="s">
        <v>10</v>
      </c>
      <c r="F149" s="26" t="s">
        <v>10</v>
      </c>
      <c r="G149" s="28">
        <f>G150</f>
        <v>404828.5</v>
      </c>
      <c r="H149" s="26" t="s">
        <v>10</v>
      </c>
      <c r="I149" s="27">
        <f>I150</f>
        <v>352200.79499999998</v>
      </c>
      <c r="J149" s="33"/>
    </row>
    <row r="150" spans="1:10" ht="20.25" x14ac:dyDescent="0.25">
      <c r="A150" s="14">
        <v>38</v>
      </c>
      <c r="B150" s="15" t="s">
        <v>33</v>
      </c>
      <c r="C150" s="15" t="s">
        <v>10</v>
      </c>
      <c r="D150" s="15">
        <v>24</v>
      </c>
      <c r="E150" s="15" t="s">
        <v>10</v>
      </c>
      <c r="F150" s="15">
        <v>398</v>
      </c>
      <c r="G150" s="16">
        <f>D151*E151+D152*E152+D153*E153+D150*F150</f>
        <v>404828.5</v>
      </c>
      <c r="H150" s="16">
        <v>0.87</v>
      </c>
      <c r="I150" s="18">
        <f>G150*H150</f>
        <v>352200.79499999998</v>
      </c>
      <c r="J150" s="34">
        <f t="shared" si="2"/>
        <v>352.2</v>
      </c>
    </row>
    <row r="151" spans="1:10" ht="20.25" x14ac:dyDescent="0.25">
      <c r="A151" s="23"/>
      <c r="B151" s="22"/>
      <c r="C151" s="12" t="s">
        <v>11</v>
      </c>
      <c r="D151" s="11">
        <v>16.5</v>
      </c>
      <c r="E151" s="3">
        <v>18467</v>
      </c>
      <c r="F151" s="22"/>
      <c r="G151" s="4"/>
      <c r="H151" s="4"/>
      <c r="I151" s="5"/>
      <c r="J151" s="37"/>
    </row>
    <row r="152" spans="1:10" ht="20.25" x14ac:dyDescent="0.25">
      <c r="A152" s="23"/>
      <c r="B152" s="22"/>
      <c r="C152" s="12" t="s">
        <v>12</v>
      </c>
      <c r="D152" s="21">
        <v>4</v>
      </c>
      <c r="E152" s="3">
        <v>15291</v>
      </c>
      <c r="F152" s="22"/>
      <c r="G152" s="4"/>
      <c r="H152" s="4"/>
      <c r="I152" s="5"/>
      <c r="J152" s="37"/>
    </row>
    <row r="153" spans="1:10" ht="40.5" x14ac:dyDescent="0.25">
      <c r="A153" s="23"/>
      <c r="B153" s="22"/>
      <c r="C153" s="12" t="s">
        <v>14</v>
      </c>
      <c r="D153" s="11">
        <v>3.5</v>
      </c>
      <c r="E153" s="3">
        <v>8402</v>
      </c>
      <c r="F153" s="22"/>
      <c r="G153" s="4"/>
      <c r="H153" s="4"/>
      <c r="I153" s="5"/>
      <c r="J153" s="37"/>
    </row>
    <row r="154" spans="1:10" ht="22.5" x14ac:dyDescent="0.25">
      <c r="A154" s="193" t="s">
        <v>76</v>
      </c>
      <c r="B154" s="194"/>
      <c r="C154" s="195"/>
      <c r="D154" s="26">
        <f>D155+D159+D162+D164+D166+D169+D171+D173+D176</f>
        <v>290.55999999999995</v>
      </c>
      <c r="E154" s="26" t="s">
        <v>10</v>
      </c>
      <c r="F154" s="26" t="s">
        <v>10</v>
      </c>
      <c r="G154" s="28">
        <f>G155+G159+G162+G164+G166+G169+G171+G173+G176</f>
        <v>2948304.9</v>
      </c>
      <c r="H154" s="26" t="s">
        <v>10</v>
      </c>
      <c r="I154" s="27">
        <f>I155+I159+I162+I164+I166+I169+I171+I173+I176</f>
        <v>2516831.9870000007</v>
      </c>
      <c r="J154" s="33"/>
    </row>
    <row r="155" spans="1:10" ht="20.25" x14ac:dyDescent="0.25">
      <c r="A155" s="14">
        <v>39</v>
      </c>
      <c r="B155" s="15" t="s">
        <v>42</v>
      </c>
      <c r="C155" s="15" t="s">
        <v>10</v>
      </c>
      <c r="D155" s="15">
        <v>4.5</v>
      </c>
      <c r="E155" s="15" t="s">
        <v>10</v>
      </c>
      <c r="F155" s="15">
        <v>398</v>
      </c>
      <c r="G155" s="16">
        <f>D156*E156+D157*E157+D158*E158+D155*F155</f>
        <v>73637</v>
      </c>
      <c r="H155" s="16">
        <v>0.9</v>
      </c>
      <c r="I155" s="18">
        <f>G155*H155</f>
        <v>66273.3</v>
      </c>
      <c r="J155" s="34">
        <f t="shared" si="2"/>
        <v>66.3</v>
      </c>
    </row>
    <row r="156" spans="1:10" ht="20.25" x14ac:dyDescent="0.25">
      <c r="A156" s="23"/>
      <c r="B156" s="22"/>
      <c r="C156" s="12" t="s">
        <v>11</v>
      </c>
      <c r="D156" s="11">
        <v>2.5</v>
      </c>
      <c r="E156" s="3">
        <v>18467</v>
      </c>
      <c r="F156" s="22"/>
      <c r="G156" s="4"/>
      <c r="H156" s="4"/>
      <c r="I156" s="5"/>
      <c r="J156" s="37"/>
    </row>
    <row r="157" spans="1:10" ht="20.25" x14ac:dyDescent="0.25">
      <c r="A157" s="23"/>
      <c r="B157" s="22"/>
      <c r="C157" s="12" t="s">
        <v>12</v>
      </c>
      <c r="D157" s="11">
        <v>0.5</v>
      </c>
      <c r="E157" s="3">
        <v>15291</v>
      </c>
      <c r="F157" s="22"/>
      <c r="G157" s="4"/>
      <c r="H157" s="4"/>
      <c r="I157" s="5"/>
      <c r="J157" s="37"/>
    </row>
    <row r="158" spans="1:10" ht="20.25" x14ac:dyDescent="0.25">
      <c r="A158" s="23"/>
      <c r="B158" s="22"/>
      <c r="C158" s="12" t="s">
        <v>13</v>
      </c>
      <c r="D158" s="11">
        <v>1.5</v>
      </c>
      <c r="E158" s="3">
        <v>12022</v>
      </c>
      <c r="F158" s="22"/>
      <c r="G158" s="4"/>
      <c r="H158" s="4"/>
      <c r="I158" s="5"/>
      <c r="J158" s="37"/>
    </row>
    <row r="159" spans="1:10" ht="20.25" x14ac:dyDescent="0.25">
      <c r="A159" s="14">
        <v>40</v>
      </c>
      <c r="B159" s="15" t="s">
        <v>35</v>
      </c>
      <c r="C159" s="15" t="s">
        <v>10</v>
      </c>
      <c r="D159" s="15">
        <v>32.4</v>
      </c>
      <c r="E159" s="15" t="s">
        <v>10</v>
      </c>
      <c r="F159" s="15">
        <v>398</v>
      </c>
      <c r="G159" s="16">
        <f>D160*E160+D161*E161+D159*F159</f>
        <v>386416.10000000003</v>
      </c>
      <c r="H159" s="16">
        <v>0.91</v>
      </c>
      <c r="I159" s="18">
        <f>G159*H159</f>
        <v>351638.65100000007</v>
      </c>
      <c r="J159" s="34">
        <f t="shared" si="2"/>
        <v>351.6</v>
      </c>
    </row>
    <row r="160" spans="1:10" ht="20.25" x14ac:dyDescent="0.25">
      <c r="A160" s="23"/>
      <c r="B160" s="22"/>
      <c r="C160" s="12" t="s">
        <v>13</v>
      </c>
      <c r="D160" s="11">
        <v>30.1</v>
      </c>
      <c r="E160" s="3">
        <v>12022</v>
      </c>
      <c r="F160" s="22"/>
      <c r="G160" s="4"/>
      <c r="H160" s="4"/>
      <c r="I160" s="5"/>
      <c r="J160" s="37"/>
    </row>
    <row r="161" spans="1:10" ht="20.25" x14ac:dyDescent="0.25">
      <c r="A161" s="23"/>
      <c r="B161" s="22"/>
      <c r="C161" s="12" t="s">
        <v>15</v>
      </c>
      <c r="D161" s="11">
        <v>2.2999999999999998</v>
      </c>
      <c r="E161" s="3">
        <v>5069</v>
      </c>
      <c r="F161" s="22"/>
      <c r="G161" s="4"/>
      <c r="H161" s="4"/>
      <c r="I161" s="5"/>
      <c r="J161" s="37"/>
    </row>
    <row r="162" spans="1:10" ht="20.25" x14ac:dyDescent="0.25">
      <c r="A162" s="14">
        <v>41</v>
      </c>
      <c r="B162" s="15" t="s">
        <v>37</v>
      </c>
      <c r="C162" s="15" t="s">
        <v>10</v>
      </c>
      <c r="D162" s="15">
        <v>5</v>
      </c>
      <c r="E162" s="15" t="s">
        <v>10</v>
      </c>
      <c r="F162" s="15">
        <v>398</v>
      </c>
      <c r="G162" s="16">
        <f>D163*E163+D162*F162</f>
        <v>62100</v>
      </c>
      <c r="H162" s="16">
        <v>0.93</v>
      </c>
      <c r="I162" s="18">
        <f>G162*H162</f>
        <v>57753</v>
      </c>
      <c r="J162" s="34">
        <f t="shared" si="2"/>
        <v>57.8</v>
      </c>
    </row>
    <row r="163" spans="1:10" ht="20.25" x14ac:dyDescent="0.25">
      <c r="A163" s="23"/>
      <c r="B163" s="22"/>
      <c r="C163" s="12" t="s">
        <v>13</v>
      </c>
      <c r="D163" s="3">
        <v>5</v>
      </c>
      <c r="E163" s="3">
        <v>12022</v>
      </c>
      <c r="F163" s="22"/>
      <c r="G163" s="4"/>
      <c r="H163" s="4"/>
      <c r="I163" s="5"/>
      <c r="J163" s="37"/>
    </row>
    <row r="164" spans="1:10" ht="20.25" x14ac:dyDescent="0.25">
      <c r="A164" s="14">
        <v>42</v>
      </c>
      <c r="B164" s="15" t="s">
        <v>57</v>
      </c>
      <c r="C164" s="15" t="s">
        <v>10</v>
      </c>
      <c r="D164" s="15">
        <v>5.14</v>
      </c>
      <c r="E164" s="15" t="s">
        <v>10</v>
      </c>
      <c r="F164" s="15">
        <v>398</v>
      </c>
      <c r="G164" s="16">
        <f>D165*E165+D164*F164</f>
        <v>63838.799999999996</v>
      </c>
      <c r="H164" s="16">
        <v>0.91</v>
      </c>
      <c r="I164" s="18">
        <f>G164*H164</f>
        <v>58093.307999999997</v>
      </c>
      <c r="J164" s="34">
        <f t="shared" si="2"/>
        <v>58.1</v>
      </c>
    </row>
    <row r="165" spans="1:10" ht="20.25" x14ac:dyDescent="0.25">
      <c r="A165" s="23"/>
      <c r="B165" s="22"/>
      <c r="C165" s="12" t="s">
        <v>13</v>
      </c>
      <c r="D165" s="4">
        <v>5.14</v>
      </c>
      <c r="E165" s="3">
        <v>12022</v>
      </c>
      <c r="F165" s="22"/>
      <c r="G165" s="4"/>
      <c r="H165" s="4"/>
      <c r="I165" s="5"/>
      <c r="J165" s="37"/>
    </row>
    <row r="166" spans="1:10" ht="20.25" x14ac:dyDescent="0.25">
      <c r="A166" s="14">
        <v>43</v>
      </c>
      <c r="B166" s="15" t="s">
        <v>43</v>
      </c>
      <c r="C166" s="15" t="s">
        <v>10</v>
      </c>
      <c r="D166" s="15">
        <v>85</v>
      </c>
      <c r="E166" s="15" t="s">
        <v>10</v>
      </c>
      <c r="F166" s="15">
        <v>398</v>
      </c>
      <c r="G166" s="16">
        <f>D167*E167+D168*E168+D166*F166</f>
        <v>874700</v>
      </c>
      <c r="H166" s="16">
        <v>0.9</v>
      </c>
      <c r="I166" s="18">
        <f>G166*H166</f>
        <v>787230</v>
      </c>
      <c r="J166" s="34">
        <f t="shared" si="2"/>
        <v>787.2</v>
      </c>
    </row>
    <row r="167" spans="1:10" ht="20.25" x14ac:dyDescent="0.25">
      <c r="A167" s="23"/>
      <c r="B167" s="22"/>
      <c r="C167" s="12" t="s">
        <v>13</v>
      </c>
      <c r="D167" s="3">
        <v>35</v>
      </c>
      <c r="E167" s="3">
        <v>12022</v>
      </c>
      <c r="F167" s="22"/>
      <c r="G167" s="4"/>
      <c r="H167" s="4"/>
      <c r="I167" s="5"/>
      <c r="J167" s="37"/>
    </row>
    <row r="168" spans="1:10" ht="40.5" x14ac:dyDescent="0.25">
      <c r="A168" s="23"/>
      <c r="B168" s="22"/>
      <c r="C168" s="12" t="s">
        <v>14</v>
      </c>
      <c r="D168" s="3">
        <v>50</v>
      </c>
      <c r="E168" s="3">
        <v>8402</v>
      </c>
      <c r="F168" s="22"/>
      <c r="G168" s="4"/>
      <c r="H168" s="4"/>
      <c r="I168" s="5"/>
      <c r="J168" s="37"/>
    </row>
    <row r="169" spans="1:10" ht="20.25" x14ac:dyDescent="0.25">
      <c r="A169" s="14">
        <v>44</v>
      </c>
      <c r="B169" s="15" t="s">
        <v>44</v>
      </c>
      <c r="C169" s="15" t="s">
        <v>10</v>
      </c>
      <c r="D169" s="15">
        <v>46.8</v>
      </c>
      <c r="E169" s="15" t="s">
        <v>10</v>
      </c>
      <c r="F169" s="15">
        <v>398</v>
      </c>
      <c r="G169" s="16">
        <f>D170*E170+D169*F169</f>
        <v>255855.59999999998</v>
      </c>
      <c r="H169" s="16">
        <v>0.9</v>
      </c>
      <c r="I169" s="18">
        <f>G169*H169</f>
        <v>230270.03999999998</v>
      </c>
      <c r="J169" s="34">
        <f t="shared" si="2"/>
        <v>230.3</v>
      </c>
    </row>
    <row r="170" spans="1:10" ht="20.25" x14ac:dyDescent="0.25">
      <c r="A170" s="23"/>
      <c r="B170" s="22"/>
      <c r="C170" s="12" t="s">
        <v>15</v>
      </c>
      <c r="D170" s="11">
        <v>46.8</v>
      </c>
      <c r="E170" s="3">
        <v>5069</v>
      </c>
      <c r="F170" s="22"/>
      <c r="G170" s="4"/>
      <c r="H170" s="4"/>
      <c r="I170" s="5"/>
      <c r="J170" s="37"/>
    </row>
    <row r="171" spans="1:10" ht="20.25" x14ac:dyDescent="0.25">
      <c r="A171" s="14">
        <v>45</v>
      </c>
      <c r="B171" s="15" t="s">
        <v>36</v>
      </c>
      <c r="C171" s="15" t="s">
        <v>10</v>
      </c>
      <c r="D171" s="15">
        <v>0.87</v>
      </c>
      <c r="E171" s="15" t="s">
        <v>10</v>
      </c>
      <c r="F171" s="15">
        <v>398</v>
      </c>
      <c r="G171" s="16">
        <f>D172*E172+D171*F171</f>
        <v>10805.4</v>
      </c>
      <c r="H171" s="16">
        <v>0.92</v>
      </c>
      <c r="I171" s="18">
        <f>G171*H171</f>
        <v>9940.9680000000008</v>
      </c>
      <c r="J171" s="34">
        <f t="shared" si="2"/>
        <v>9.9</v>
      </c>
    </row>
    <row r="172" spans="1:10" ht="20.25" x14ac:dyDescent="0.25">
      <c r="A172" s="23"/>
      <c r="B172" s="22"/>
      <c r="C172" s="12" t="s">
        <v>13</v>
      </c>
      <c r="D172" s="4">
        <v>0.87</v>
      </c>
      <c r="E172" s="3">
        <v>12022</v>
      </c>
      <c r="F172" s="22"/>
      <c r="G172" s="4"/>
      <c r="H172" s="4"/>
      <c r="I172" s="5"/>
      <c r="J172" s="37"/>
    </row>
    <row r="173" spans="1:10" ht="20.25" x14ac:dyDescent="0.25">
      <c r="A173" s="14">
        <v>46</v>
      </c>
      <c r="B173" s="15" t="s">
        <v>45</v>
      </c>
      <c r="C173" s="15" t="s">
        <v>10</v>
      </c>
      <c r="D173" s="15">
        <v>70.849999999999994</v>
      </c>
      <c r="E173" s="15" t="s">
        <v>10</v>
      </c>
      <c r="F173" s="15">
        <v>398</v>
      </c>
      <c r="G173" s="16">
        <f>D174*E174+D175*E175+D173*F173</f>
        <v>817512.00000000012</v>
      </c>
      <c r="H173" s="16">
        <v>0.71</v>
      </c>
      <c r="I173" s="18">
        <f>G173*H173</f>
        <v>580433.52</v>
      </c>
      <c r="J173" s="34">
        <f t="shared" si="2"/>
        <v>580.4</v>
      </c>
    </row>
    <row r="174" spans="1:10" ht="20.25" x14ac:dyDescent="0.25">
      <c r="A174" s="23"/>
      <c r="B174" s="22"/>
      <c r="C174" s="12" t="s">
        <v>13</v>
      </c>
      <c r="D174" s="11">
        <v>53.6</v>
      </c>
      <c r="E174" s="3">
        <v>12022</v>
      </c>
      <c r="F174" s="22"/>
      <c r="G174" s="4"/>
      <c r="H174" s="4"/>
      <c r="I174" s="5"/>
      <c r="J174" s="37"/>
    </row>
    <row r="175" spans="1:10" ht="40.5" x14ac:dyDescent="0.25">
      <c r="A175" s="23"/>
      <c r="B175" s="22"/>
      <c r="C175" s="12" t="s">
        <v>14</v>
      </c>
      <c r="D175" s="4">
        <v>17.25</v>
      </c>
      <c r="E175" s="3">
        <v>8402</v>
      </c>
      <c r="F175" s="22"/>
      <c r="G175" s="4"/>
      <c r="H175" s="4"/>
      <c r="I175" s="5"/>
      <c r="J175" s="37"/>
    </row>
    <row r="176" spans="1:10" ht="20.25" x14ac:dyDescent="0.25">
      <c r="A176" s="14">
        <v>47</v>
      </c>
      <c r="B176" s="15" t="s">
        <v>46</v>
      </c>
      <c r="C176" s="15" t="s">
        <v>10</v>
      </c>
      <c r="D176" s="15">
        <v>40</v>
      </c>
      <c r="E176" s="15" t="s">
        <v>10</v>
      </c>
      <c r="F176" s="15">
        <v>398</v>
      </c>
      <c r="G176" s="16">
        <f>D177*E177+D178*E178+D179*E179+D180*E180+D176*F176</f>
        <v>403440</v>
      </c>
      <c r="H176" s="16">
        <v>0.93</v>
      </c>
      <c r="I176" s="18">
        <f>G176*H176</f>
        <v>375199.2</v>
      </c>
      <c r="J176" s="34">
        <f t="shared" si="2"/>
        <v>375.2</v>
      </c>
    </row>
    <row r="177" spans="1:10" ht="20.25" x14ac:dyDescent="0.25">
      <c r="A177" s="23"/>
      <c r="B177" s="22"/>
      <c r="C177" s="12" t="s">
        <v>11</v>
      </c>
      <c r="D177" s="3">
        <v>5</v>
      </c>
      <c r="E177" s="3">
        <v>18467</v>
      </c>
      <c r="F177" s="22"/>
      <c r="G177" s="4"/>
      <c r="H177" s="4"/>
      <c r="I177" s="5"/>
      <c r="J177" s="37"/>
    </row>
    <row r="178" spans="1:10" ht="20.25" x14ac:dyDescent="0.25">
      <c r="A178" s="23"/>
      <c r="B178" s="22"/>
      <c r="C178" s="12" t="s">
        <v>12</v>
      </c>
      <c r="D178" s="3">
        <v>5</v>
      </c>
      <c r="E178" s="3">
        <v>15291</v>
      </c>
      <c r="F178" s="22"/>
      <c r="G178" s="4"/>
      <c r="H178" s="4"/>
      <c r="I178" s="5"/>
      <c r="J178" s="37"/>
    </row>
    <row r="179" spans="1:10" ht="40.5" x14ac:dyDescent="0.25">
      <c r="A179" s="23"/>
      <c r="B179" s="22"/>
      <c r="C179" s="12" t="s">
        <v>14</v>
      </c>
      <c r="D179" s="3">
        <v>20</v>
      </c>
      <c r="E179" s="3">
        <v>8402</v>
      </c>
      <c r="F179" s="22"/>
      <c r="G179" s="4"/>
      <c r="H179" s="4"/>
      <c r="I179" s="5"/>
      <c r="J179" s="37"/>
    </row>
    <row r="180" spans="1:10" ht="20.25" x14ac:dyDescent="0.25">
      <c r="A180" s="23"/>
      <c r="B180" s="22"/>
      <c r="C180" s="12" t="s">
        <v>15</v>
      </c>
      <c r="D180" s="3">
        <v>10</v>
      </c>
      <c r="E180" s="3">
        <v>5069</v>
      </c>
      <c r="F180" s="22"/>
      <c r="G180" s="4"/>
      <c r="H180" s="4"/>
      <c r="I180" s="5"/>
      <c r="J180" s="37"/>
    </row>
    <row r="181" spans="1:10" ht="22.5" x14ac:dyDescent="0.25">
      <c r="A181" s="193" t="s">
        <v>54</v>
      </c>
      <c r="B181" s="194"/>
      <c r="C181" s="195"/>
      <c r="D181" s="26">
        <f>D182</f>
        <v>2.79</v>
      </c>
      <c r="E181" s="26" t="s">
        <v>10</v>
      </c>
      <c r="F181" s="26" t="s">
        <v>10</v>
      </c>
      <c r="G181" s="28">
        <f>G182</f>
        <v>42617.899999999994</v>
      </c>
      <c r="H181" s="26" t="s">
        <v>10</v>
      </c>
      <c r="I181" s="27">
        <f>I182</f>
        <v>32815.782999999996</v>
      </c>
      <c r="J181" s="33"/>
    </row>
    <row r="182" spans="1:10" ht="20.25" x14ac:dyDescent="0.25">
      <c r="A182" s="14">
        <v>48</v>
      </c>
      <c r="B182" s="15" t="s">
        <v>54</v>
      </c>
      <c r="C182" s="15" t="s">
        <v>10</v>
      </c>
      <c r="D182" s="15">
        <v>2.79</v>
      </c>
      <c r="E182" s="15" t="s">
        <v>10</v>
      </c>
      <c r="F182" s="15">
        <v>398</v>
      </c>
      <c r="G182" s="16">
        <f>D183*E183+D184*E184+D185*E185+D186*E186+D187*E187+D182*F182</f>
        <v>42617.899999999994</v>
      </c>
      <c r="H182" s="16">
        <v>0.77</v>
      </c>
      <c r="I182" s="18">
        <f>G182*H182</f>
        <v>32815.782999999996</v>
      </c>
      <c r="J182" s="34">
        <f t="shared" si="2"/>
        <v>32.799999999999997</v>
      </c>
    </row>
    <row r="183" spans="1:10" ht="20.25" x14ac:dyDescent="0.25">
      <c r="A183" s="23"/>
      <c r="B183" s="22"/>
      <c r="C183" s="12" t="s">
        <v>11</v>
      </c>
      <c r="D183" s="4">
        <v>0.05</v>
      </c>
      <c r="E183" s="3">
        <v>18467</v>
      </c>
      <c r="F183" s="22"/>
      <c r="G183" s="4"/>
      <c r="H183" s="4"/>
      <c r="I183" s="5"/>
      <c r="J183" s="5"/>
    </row>
    <row r="184" spans="1:10" ht="20.25" x14ac:dyDescent="0.25">
      <c r="A184" s="23"/>
      <c r="B184" s="22"/>
      <c r="C184" s="12" t="s">
        <v>12</v>
      </c>
      <c r="D184" s="11">
        <v>2.5</v>
      </c>
      <c r="E184" s="3">
        <v>15291</v>
      </c>
      <c r="F184" s="22"/>
      <c r="G184" s="4"/>
      <c r="H184" s="4"/>
      <c r="I184" s="5"/>
      <c r="J184" s="5"/>
    </row>
    <row r="185" spans="1:10" ht="20.25" x14ac:dyDescent="0.25">
      <c r="A185" s="23"/>
      <c r="B185" s="22"/>
      <c r="C185" s="12" t="s">
        <v>13</v>
      </c>
      <c r="D185" s="4">
        <v>0.14000000000000001</v>
      </c>
      <c r="E185" s="3">
        <v>12022</v>
      </c>
      <c r="F185" s="22"/>
      <c r="G185" s="4"/>
      <c r="H185" s="4"/>
      <c r="I185" s="5"/>
      <c r="J185" s="5"/>
    </row>
    <row r="186" spans="1:10" ht="40.5" x14ac:dyDescent="0.25">
      <c r="A186" s="23"/>
      <c r="B186" s="22"/>
      <c r="C186" s="12" t="s">
        <v>14</v>
      </c>
      <c r="D186" s="4">
        <v>0.05</v>
      </c>
      <c r="E186" s="3">
        <v>8402</v>
      </c>
      <c r="F186" s="22"/>
      <c r="G186" s="4"/>
      <c r="H186" s="4"/>
      <c r="I186" s="5"/>
      <c r="J186" s="5"/>
    </row>
    <row r="187" spans="1:10" ht="21" thickBot="1" x14ac:dyDescent="0.3">
      <c r="A187" s="6"/>
      <c r="B187" s="7"/>
      <c r="C187" s="13" t="s">
        <v>15</v>
      </c>
      <c r="D187" s="9">
        <v>0.05</v>
      </c>
      <c r="E187" s="8">
        <v>5069</v>
      </c>
      <c r="F187" s="7"/>
      <c r="G187" s="9"/>
      <c r="H187" s="9"/>
      <c r="I187" s="10"/>
      <c r="J187" s="10"/>
    </row>
  </sheetData>
  <mergeCells count="27">
    <mergeCell ref="J3:J5"/>
    <mergeCell ref="A6:C6"/>
    <mergeCell ref="A141:C141"/>
    <mergeCell ref="A144:C144"/>
    <mergeCell ref="A149:C149"/>
    <mergeCell ref="C3:C5"/>
    <mergeCell ref="A7:C7"/>
    <mergeCell ref="A15:C15"/>
    <mergeCell ref="A26:C26"/>
    <mergeCell ref="A36:C36"/>
    <mergeCell ref="A41:C41"/>
    <mergeCell ref="A181:C181"/>
    <mergeCell ref="A71:C71"/>
    <mergeCell ref="A82:C82"/>
    <mergeCell ref="A88:C88"/>
    <mergeCell ref="A93:C93"/>
    <mergeCell ref="A101:C101"/>
    <mergeCell ref="A154:C154"/>
    <mergeCell ref="A3:A5"/>
    <mergeCell ref="B3:B5"/>
    <mergeCell ref="D3:D5"/>
    <mergeCell ref="E3:E5"/>
    <mergeCell ref="F3:F5"/>
    <mergeCell ref="G3:G5"/>
    <mergeCell ref="H3:H5"/>
    <mergeCell ref="I3:I5"/>
    <mergeCell ref="A2:J2"/>
  </mergeCells>
  <pageMargins left="0.78740157480314965" right="0.39370078740157483" top="0.78740157480314965" bottom="0.78740157480314965" header="0.31496062992125984" footer="0.31496062992125984"/>
  <pageSetup paperSize="9" scale="41" fitToHeight="0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workbookViewId="0">
      <selection activeCell="J1" sqref="J1"/>
    </sheetView>
  </sheetViews>
  <sheetFormatPr defaultRowHeight="15" x14ac:dyDescent="0.25"/>
  <cols>
    <col min="1" max="1" width="19.140625" customWidth="1"/>
    <col min="2" max="2" width="9.7109375" customWidth="1"/>
    <col min="3" max="3" width="14.85546875" customWidth="1"/>
    <col min="7" max="7" width="15" customWidth="1"/>
    <col min="9" max="9" width="18.42578125" customWidth="1"/>
    <col min="10" max="10" width="11" customWidth="1"/>
  </cols>
  <sheetData>
    <row r="1" spans="1:10" ht="15.75" x14ac:dyDescent="0.25">
      <c r="J1" s="240" t="s">
        <v>291</v>
      </c>
    </row>
    <row r="2" spans="1:10" ht="75" customHeight="1" x14ac:dyDescent="0.25">
      <c r="A2" s="204" t="s">
        <v>151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6" x14ac:dyDescent="0.25">
      <c r="A3" s="205" t="s">
        <v>79</v>
      </c>
      <c r="B3" s="206"/>
      <c r="C3" s="39" t="s">
        <v>80</v>
      </c>
      <c r="D3" s="39" t="s">
        <v>81</v>
      </c>
      <c r="E3" s="39" t="s">
        <v>82</v>
      </c>
      <c r="F3" s="39" t="s">
        <v>83</v>
      </c>
      <c r="G3" s="39" t="s">
        <v>84</v>
      </c>
      <c r="H3" s="39" t="s">
        <v>85</v>
      </c>
      <c r="I3" s="62" t="s">
        <v>86</v>
      </c>
      <c r="J3" s="63" t="s">
        <v>287</v>
      </c>
    </row>
    <row r="4" spans="1:10" ht="15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9"/>
    </row>
    <row r="5" spans="1:10" ht="15.75" customHeight="1" x14ac:dyDescent="0.25">
      <c r="A5" s="202" t="s">
        <v>87</v>
      </c>
      <c r="B5" s="203"/>
      <c r="C5" s="40"/>
      <c r="D5" s="40"/>
      <c r="E5" s="40"/>
      <c r="F5" s="40"/>
      <c r="G5" s="41"/>
      <c r="H5" s="40"/>
      <c r="I5" s="40"/>
      <c r="J5" s="49"/>
    </row>
    <row r="6" spans="1:10" ht="15.75" x14ac:dyDescent="0.25">
      <c r="A6" s="42" t="s">
        <v>88</v>
      </c>
      <c r="B6" s="42"/>
      <c r="C6" s="42"/>
      <c r="D6" s="42">
        <v>17.559999999999999</v>
      </c>
      <c r="E6" s="43"/>
      <c r="F6" s="42">
        <v>398</v>
      </c>
      <c r="G6" s="44">
        <f>D6*F6+D7*E7+D11*E11</f>
        <v>229013.83</v>
      </c>
      <c r="H6" s="42">
        <v>0.84</v>
      </c>
      <c r="I6" s="45">
        <f>G6*H6</f>
        <v>192371.61719999998</v>
      </c>
      <c r="J6" s="67">
        <f>ROUND(I6/1000,1)</f>
        <v>192.4</v>
      </c>
    </row>
    <row r="7" spans="1:10" ht="15.75" x14ac:dyDescent="0.25">
      <c r="A7" s="40"/>
      <c r="B7" s="40"/>
      <c r="C7" s="40" t="s">
        <v>11</v>
      </c>
      <c r="D7" s="40">
        <v>10.029999999999999</v>
      </c>
      <c r="E7" s="46">
        <v>18467</v>
      </c>
      <c r="F7" s="40"/>
      <c r="G7" s="41"/>
      <c r="H7" s="40"/>
      <c r="I7" s="47"/>
      <c r="J7" s="49"/>
    </row>
    <row r="8" spans="1:10" ht="15.75" x14ac:dyDescent="0.25">
      <c r="A8" s="40"/>
      <c r="B8" s="40"/>
      <c r="C8" s="40" t="s">
        <v>12</v>
      </c>
      <c r="D8" s="40">
        <v>0</v>
      </c>
      <c r="E8" s="46">
        <v>15291</v>
      </c>
      <c r="F8" s="40"/>
      <c r="G8" s="41"/>
      <c r="H8" s="40"/>
      <c r="I8" s="47"/>
      <c r="J8" s="49"/>
    </row>
    <row r="9" spans="1:10" ht="15.75" x14ac:dyDescent="0.25">
      <c r="A9" s="40"/>
      <c r="B9" s="40"/>
      <c r="C9" s="40" t="s">
        <v>13</v>
      </c>
      <c r="D9" s="40">
        <v>0</v>
      </c>
      <c r="E9" s="46">
        <v>12022</v>
      </c>
      <c r="F9" s="40"/>
      <c r="G9" s="41"/>
      <c r="H9" s="40"/>
      <c r="I9" s="47"/>
      <c r="J9" s="49"/>
    </row>
    <row r="10" spans="1:10" ht="15.75" x14ac:dyDescent="0.25">
      <c r="A10" s="40"/>
      <c r="B10" s="40"/>
      <c r="C10" s="40" t="s">
        <v>14</v>
      </c>
      <c r="D10" s="40">
        <v>0</v>
      </c>
      <c r="E10" s="46">
        <v>8402</v>
      </c>
      <c r="F10" s="40"/>
      <c r="G10" s="41"/>
      <c r="H10" s="40"/>
      <c r="I10" s="47"/>
      <c r="J10" s="49"/>
    </row>
    <row r="11" spans="1:10" ht="15.75" x14ac:dyDescent="0.25">
      <c r="A11" s="40"/>
      <c r="B11" s="40"/>
      <c r="C11" s="40" t="s">
        <v>15</v>
      </c>
      <c r="D11" s="40">
        <v>7.26</v>
      </c>
      <c r="E11" s="46">
        <v>5069</v>
      </c>
      <c r="F11" s="40"/>
      <c r="G11" s="41"/>
      <c r="H11" s="40"/>
      <c r="I11" s="47"/>
      <c r="J11" s="49"/>
    </row>
    <row r="12" spans="1:10" ht="15.75" x14ac:dyDescent="0.25">
      <c r="A12" s="40"/>
      <c r="B12" s="40"/>
      <c r="C12" s="40"/>
      <c r="D12" s="40"/>
      <c r="E12" s="46"/>
      <c r="F12" s="40"/>
      <c r="G12" s="41"/>
      <c r="H12" s="40"/>
      <c r="I12" s="47"/>
      <c r="J12" s="49"/>
    </row>
    <row r="13" spans="1:10" ht="15.75" x14ac:dyDescent="0.25">
      <c r="A13" s="42" t="s">
        <v>89</v>
      </c>
      <c r="B13" s="42"/>
      <c r="C13" s="42"/>
      <c r="D13" s="42">
        <v>81.7</v>
      </c>
      <c r="E13" s="42"/>
      <c r="F13" s="42">
        <v>398</v>
      </c>
      <c r="G13" s="44">
        <f>F13*D13+D15*E15+D16*E16+D17*E17+D18*E18</f>
        <v>905263.34</v>
      </c>
      <c r="H13" s="42">
        <v>0.89</v>
      </c>
      <c r="I13" s="45">
        <f>G13*H13</f>
        <v>805684.3726</v>
      </c>
      <c r="J13" s="67">
        <f>ROUND(I13/1000,1)</f>
        <v>805.7</v>
      </c>
    </row>
    <row r="14" spans="1:10" ht="15.75" x14ac:dyDescent="0.25">
      <c r="A14" s="40"/>
      <c r="B14" s="40"/>
      <c r="C14" s="40" t="s">
        <v>11</v>
      </c>
      <c r="D14" s="40">
        <v>0</v>
      </c>
      <c r="E14" s="46">
        <v>18467</v>
      </c>
      <c r="F14" s="40"/>
      <c r="G14" s="41"/>
      <c r="H14" s="40"/>
      <c r="I14" s="47"/>
      <c r="J14" s="49"/>
    </row>
    <row r="15" spans="1:10" ht="15.75" x14ac:dyDescent="0.25">
      <c r="A15" s="40"/>
      <c r="B15" s="40"/>
      <c r="C15" s="40" t="s">
        <v>12</v>
      </c>
      <c r="D15" s="40">
        <v>14.65</v>
      </c>
      <c r="E15" s="46">
        <v>15291</v>
      </c>
      <c r="F15" s="40"/>
      <c r="G15" s="41"/>
      <c r="H15" s="40"/>
      <c r="I15" s="47"/>
      <c r="J15" s="49"/>
    </row>
    <row r="16" spans="1:10" ht="15.75" x14ac:dyDescent="0.25">
      <c r="A16" s="40"/>
      <c r="B16" s="40"/>
      <c r="C16" s="40" t="s">
        <v>13</v>
      </c>
      <c r="D16" s="40">
        <v>36.54</v>
      </c>
      <c r="E16" s="46">
        <v>12022</v>
      </c>
      <c r="F16" s="40"/>
      <c r="G16" s="41"/>
      <c r="H16" s="40"/>
      <c r="I16" s="47"/>
      <c r="J16" s="49"/>
    </row>
    <row r="17" spans="1:10" ht="15.75" x14ac:dyDescent="0.25">
      <c r="A17" s="40"/>
      <c r="B17" s="40"/>
      <c r="C17" s="40" t="s">
        <v>14</v>
      </c>
      <c r="D17" s="40">
        <v>16.440000000000001</v>
      </c>
      <c r="E17" s="46">
        <v>8402</v>
      </c>
      <c r="F17" s="40"/>
      <c r="G17" s="41"/>
      <c r="H17" s="40"/>
      <c r="I17" s="47"/>
      <c r="J17" s="49"/>
    </row>
    <row r="18" spans="1:10" ht="15.75" x14ac:dyDescent="0.25">
      <c r="A18" s="40"/>
      <c r="B18" s="40"/>
      <c r="C18" s="40" t="s">
        <v>15</v>
      </c>
      <c r="D18" s="40">
        <v>14.07</v>
      </c>
      <c r="E18" s="46">
        <v>5069</v>
      </c>
      <c r="F18" s="40"/>
      <c r="G18" s="41"/>
      <c r="H18" s="40"/>
      <c r="I18" s="47"/>
      <c r="J18" s="49"/>
    </row>
    <row r="19" spans="1:10" ht="15.75" x14ac:dyDescent="0.25">
      <c r="A19" s="40"/>
      <c r="B19" s="40"/>
      <c r="C19" s="40"/>
      <c r="D19" s="40"/>
      <c r="E19" s="46"/>
      <c r="F19" s="40"/>
      <c r="G19" s="41"/>
      <c r="H19" s="40"/>
      <c r="I19" s="47"/>
      <c r="J19" s="49"/>
    </row>
    <row r="20" spans="1:10" ht="15.75" x14ac:dyDescent="0.25">
      <c r="A20" s="42" t="s">
        <v>90</v>
      </c>
      <c r="B20" s="42"/>
      <c r="C20" s="42"/>
      <c r="D20" s="42">
        <v>8.5</v>
      </c>
      <c r="E20" s="42"/>
      <c r="F20" s="42">
        <v>398</v>
      </c>
      <c r="G20" s="44">
        <f>F20*D20+D21*E21+D22*E22+D24*E24</f>
        <v>132282.5</v>
      </c>
      <c r="H20" s="42">
        <v>0.87</v>
      </c>
      <c r="I20" s="45">
        <f>G20*H20</f>
        <v>115085.77499999999</v>
      </c>
      <c r="J20" s="67">
        <f>ROUND(I20/1000,1)</f>
        <v>115.1</v>
      </c>
    </row>
    <row r="21" spans="1:10" ht="15.75" x14ac:dyDescent="0.25">
      <c r="A21" s="40"/>
      <c r="B21" s="40"/>
      <c r="C21" s="40" t="s">
        <v>11</v>
      </c>
      <c r="D21" s="40">
        <v>4</v>
      </c>
      <c r="E21" s="46">
        <v>18467</v>
      </c>
      <c r="F21" s="40"/>
      <c r="G21" s="41"/>
      <c r="H21" s="40"/>
      <c r="I21" s="47"/>
      <c r="J21" s="49"/>
    </row>
    <row r="22" spans="1:10" ht="15.75" x14ac:dyDescent="0.25">
      <c r="A22" s="40"/>
      <c r="B22" s="40"/>
      <c r="C22" s="40" t="s">
        <v>12</v>
      </c>
      <c r="D22" s="40">
        <v>2.5</v>
      </c>
      <c r="E22" s="46">
        <v>15291</v>
      </c>
      <c r="F22" s="40"/>
      <c r="G22" s="41"/>
      <c r="H22" s="40"/>
      <c r="I22" s="47"/>
      <c r="J22" s="49"/>
    </row>
    <row r="23" spans="1:10" ht="15.75" x14ac:dyDescent="0.25">
      <c r="A23" s="40"/>
      <c r="B23" s="40"/>
      <c r="C23" s="40" t="s">
        <v>13</v>
      </c>
      <c r="D23" s="40">
        <v>0</v>
      </c>
      <c r="E23" s="46">
        <v>12022</v>
      </c>
      <c r="F23" s="40"/>
      <c r="G23" s="41"/>
      <c r="H23" s="40"/>
      <c r="I23" s="47"/>
      <c r="J23" s="49"/>
    </row>
    <row r="24" spans="1:10" ht="15.75" x14ac:dyDescent="0.25">
      <c r="A24" s="40"/>
      <c r="B24" s="40"/>
      <c r="C24" s="40" t="s">
        <v>14</v>
      </c>
      <c r="D24" s="40">
        <v>2</v>
      </c>
      <c r="E24" s="46">
        <v>8402</v>
      </c>
      <c r="F24" s="40"/>
      <c r="G24" s="41"/>
      <c r="H24" s="40"/>
      <c r="I24" s="47"/>
      <c r="J24" s="49"/>
    </row>
    <row r="25" spans="1:10" ht="15.75" x14ac:dyDescent="0.25">
      <c r="A25" s="40"/>
      <c r="B25" s="40"/>
      <c r="C25" s="40" t="s">
        <v>15</v>
      </c>
      <c r="D25" s="40">
        <v>0</v>
      </c>
      <c r="E25" s="46">
        <v>5069</v>
      </c>
      <c r="F25" s="40"/>
      <c r="G25" s="41"/>
      <c r="H25" s="40"/>
      <c r="I25" s="47"/>
      <c r="J25" s="49"/>
    </row>
    <row r="26" spans="1:10" ht="15.75" x14ac:dyDescent="0.25">
      <c r="A26" s="40"/>
      <c r="B26" s="40"/>
      <c r="C26" s="40"/>
      <c r="D26" s="40"/>
      <c r="E26" s="46"/>
      <c r="F26" s="40"/>
      <c r="G26" s="41"/>
      <c r="H26" s="40"/>
      <c r="I26" s="47"/>
      <c r="J26" s="49"/>
    </row>
    <row r="27" spans="1:10" ht="15.75" x14ac:dyDescent="0.25">
      <c r="A27" s="42" t="s">
        <v>91</v>
      </c>
      <c r="B27" s="42"/>
      <c r="C27" s="42"/>
      <c r="D27" s="42">
        <v>10</v>
      </c>
      <c r="E27" s="42"/>
      <c r="F27" s="42">
        <v>398</v>
      </c>
      <c r="G27" s="44">
        <f>F27*D27+D28*E28</f>
        <v>188650</v>
      </c>
      <c r="H27" s="42">
        <v>0.88</v>
      </c>
      <c r="I27" s="45">
        <f>G27*H27</f>
        <v>166012</v>
      </c>
      <c r="J27" s="67">
        <v>166.1</v>
      </c>
    </row>
    <row r="28" spans="1:10" ht="15.75" x14ac:dyDescent="0.25">
      <c r="A28" s="40"/>
      <c r="B28" s="40"/>
      <c r="C28" s="40" t="s">
        <v>11</v>
      </c>
      <c r="D28" s="40">
        <v>10</v>
      </c>
      <c r="E28" s="40">
        <v>18467</v>
      </c>
      <c r="F28" s="40"/>
      <c r="G28" s="41"/>
      <c r="H28" s="40"/>
      <c r="I28" s="47"/>
      <c r="J28" s="49"/>
    </row>
    <row r="29" spans="1:10" ht="15.75" x14ac:dyDescent="0.25">
      <c r="A29" s="40"/>
      <c r="B29" s="40"/>
      <c r="C29" s="40"/>
      <c r="D29" s="40"/>
      <c r="E29" s="40"/>
      <c r="F29" s="40"/>
      <c r="G29" s="41"/>
      <c r="H29" s="40"/>
      <c r="I29" s="47"/>
      <c r="J29" s="49"/>
    </row>
    <row r="30" spans="1:10" ht="15.75" x14ac:dyDescent="0.25">
      <c r="A30" s="42" t="s">
        <v>92</v>
      </c>
      <c r="B30" s="42"/>
      <c r="C30" s="42"/>
      <c r="D30" s="42">
        <v>7</v>
      </c>
      <c r="E30" s="42"/>
      <c r="F30" s="42">
        <v>398</v>
      </c>
      <c r="G30" s="44">
        <f>D30*F30+D31*E31</f>
        <v>132055</v>
      </c>
      <c r="H30" s="42">
        <v>0.85</v>
      </c>
      <c r="I30" s="45">
        <f>G30*H30</f>
        <v>112246.75</v>
      </c>
      <c r="J30" s="67">
        <v>112.3</v>
      </c>
    </row>
    <row r="31" spans="1:10" ht="15.75" x14ac:dyDescent="0.25">
      <c r="A31" s="40"/>
      <c r="B31" s="40"/>
      <c r="C31" s="40" t="s">
        <v>11</v>
      </c>
      <c r="D31" s="40">
        <v>7</v>
      </c>
      <c r="E31" s="40">
        <v>18467</v>
      </c>
      <c r="F31" s="40">
        <v>398</v>
      </c>
      <c r="G31" s="48"/>
      <c r="H31" s="40"/>
      <c r="I31" s="47"/>
      <c r="J31" s="49"/>
    </row>
    <row r="32" spans="1:10" ht="15.75" x14ac:dyDescent="0.25">
      <c r="A32" s="40"/>
      <c r="B32" s="40"/>
      <c r="C32" s="40"/>
      <c r="D32" s="40"/>
      <c r="E32" s="40"/>
      <c r="F32" s="40"/>
      <c r="G32" s="41"/>
      <c r="H32" s="40"/>
      <c r="I32" s="47"/>
      <c r="J32" s="49"/>
    </row>
    <row r="33" spans="1:10" ht="15.75" x14ac:dyDescent="0.25">
      <c r="A33" s="40"/>
      <c r="B33" s="40"/>
      <c r="C33" s="40"/>
      <c r="D33" s="40"/>
      <c r="E33" s="40"/>
      <c r="F33" s="40"/>
      <c r="G33" s="41"/>
      <c r="H33" s="40"/>
      <c r="I33" s="47"/>
      <c r="J33" s="49"/>
    </row>
    <row r="34" spans="1:10" ht="15.75" x14ac:dyDescent="0.25">
      <c r="A34" s="40"/>
      <c r="B34" s="40"/>
      <c r="C34" s="40"/>
      <c r="D34" s="40"/>
      <c r="E34" s="46"/>
      <c r="F34" s="40"/>
      <c r="G34" s="41"/>
      <c r="H34" s="40"/>
      <c r="I34" s="47"/>
      <c r="J34" s="49"/>
    </row>
    <row r="35" spans="1:10" ht="15.75" x14ac:dyDescent="0.25">
      <c r="A35" s="202" t="s">
        <v>93</v>
      </c>
      <c r="B35" s="203"/>
      <c r="C35" s="40"/>
      <c r="D35" s="40"/>
      <c r="E35" s="40"/>
      <c r="F35" s="40"/>
      <c r="G35" s="41"/>
      <c r="H35" s="40"/>
      <c r="I35" s="47"/>
      <c r="J35" s="49"/>
    </row>
    <row r="36" spans="1:10" ht="15.75" x14ac:dyDescent="0.25">
      <c r="A36" s="42" t="s">
        <v>94</v>
      </c>
      <c r="B36" s="42"/>
      <c r="C36" s="42"/>
      <c r="D36" s="42">
        <v>20</v>
      </c>
      <c r="E36" s="42"/>
      <c r="F36" s="42">
        <v>398</v>
      </c>
      <c r="G36" s="44">
        <f>D36*F36+D41*E41</f>
        <v>109340</v>
      </c>
      <c r="H36" s="42">
        <v>0.91</v>
      </c>
      <c r="I36" s="45">
        <f>G36*H36</f>
        <v>99499.400000000009</v>
      </c>
      <c r="J36" s="67">
        <f>ROUND(I36/1000,1)</f>
        <v>99.5</v>
      </c>
    </row>
    <row r="37" spans="1:10" ht="15.75" x14ac:dyDescent="0.25">
      <c r="A37" s="40"/>
      <c r="B37" s="40"/>
      <c r="C37" s="40" t="s">
        <v>11</v>
      </c>
      <c r="D37" s="40">
        <v>0</v>
      </c>
      <c r="E37" s="46">
        <v>18467</v>
      </c>
      <c r="F37" s="40"/>
      <c r="G37" s="41"/>
      <c r="H37" s="40"/>
      <c r="I37" s="47"/>
      <c r="J37" s="49"/>
    </row>
    <row r="38" spans="1:10" ht="15.75" x14ac:dyDescent="0.25">
      <c r="A38" s="40"/>
      <c r="B38" s="40"/>
      <c r="C38" s="40" t="s">
        <v>12</v>
      </c>
      <c r="D38" s="40">
        <v>0</v>
      </c>
      <c r="E38" s="46">
        <v>15291</v>
      </c>
      <c r="F38" s="40"/>
      <c r="G38" s="41"/>
      <c r="H38" s="40"/>
      <c r="I38" s="47"/>
      <c r="J38" s="49"/>
    </row>
    <row r="39" spans="1:10" ht="15.75" x14ac:dyDescent="0.25">
      <c r="A39" s="40"/>
      <c r="B39" s="40"/>
      <c r="C39" s="40" t="s">
        <v>13</v>
      </c>
      <c r="D39" s="40">
        <v>0</v>
      </c>
      <c r="E39" s="46">
        <v>12022</v>
      </c>
      <c r="F39" s="40"/>
      <c r="G39" s="41"/>
      <c r="H39" s="40"/>
      <c r="I39" s="47"/>
      <c r="J39" s="49"/>
    </row>
    <row r="40" spans="1:10" ht="15.75" x14ac:dyDescent="0.25">
      <c r="A40" s="40"/>
      <c r="B40" s="40"/>
      <c r="C40" s="40" t="s">
        <v>14</v>
      </c>
      <c r="D40" s="40">
        <v>0</v>
      </c>
      <c r="E40" s="46">
        <v>8402</v>
      </c>
      <c r="F40" s="40"/>
      <c r="G40" s="41"/>
      <c r="H40" s="40"/>
      <c r="I40" s="47"/>
      <c r="J40" s="49"/>
    </row>
    <row r="41" spans="1:10" ht="15.75" x14ac:dyDescent="0.25">
      <c r="A41" s="40"/>
      <c r="B41" s="40"/>
      <c r="C41" s="40" t="s">
        <v>15</v>
      </c>
      <c r="D41" s="40">
        <v>20</v>
      </c>
      <c r="E41" s="46">
        <v>5069</v>
      </c>
      <c r="F41" s="40"/>
      <c r="G41" s="41"/>
      <c r="H41" s="40"/>
      <c r="I41" s="47"/>
      <c r="J41" s="49"/>
    </row>
    <row r="42" spans="1:10" ht="15.75" x14ac:dyDescent="0.25">
      <c r="A42" s="40"/>
      <c r="B42" s="40"/>
      <c r="C42" s="40"/>
      <c r="D42" s="40"/>
      <c r="E42" s="46"/>
      <c r="F42" s="40"/>
      <c r="G42" s="41"/>
      <c r="H42" s="40"/>
      <c r="I42" s="47"/>
      <c r="J42" s="49"/>
    </row>
    <row r="43" spans="1:10" ht="15.75" x14ac:dyDescent="0.25">
      <c r="A43" s="42" t="s">
        <v>95</v>
      </c>
      <c r="B43" s="42"/>
      <c r="C43" s="42"/>
      <c r="D43" s="42">
        <v>5.4</v>
      </c>
      <c r="E43" s="43"/>
      <c r="F43" s="42">
        <v>398</v>
      </c>
      <c r="G43" s="44">
        <f>F43*D43+D44*E44</f>
        <v>101871</v>
      </c>
      <c r="H43" s="45">
        <v>0.9</v>
      </c>
      <c r="I43" s="45">
        <f>G43*H43</f>
        <v>91683.900000000009</v>
      </c>
      <c r="J43" s="67">
        <f>ROUND(I43/1000,1)</f>
        <v>91.7</v>
      </c>
    </row>
    <row r="44" spans="1:10" ht="15.75" x14ac:dyDescent="0.25">
      <c r="A44" s="40"/>
      <c r="B44" s="40"/>
      <c r="C44" s="40" t="s">
        <v>11</v>
      </c>
      <c r="D44" s="40">
        <v>5.4</v>
      </c>
      <c r="E44" s="40">
        <v>18467</v>
      </c>
      <c r="F44" s="40"/>
      <c r="G44" s="41"/>
      <c r="H44" s="40"/>
      <c r="I44" s="47"/>
      <c r="J44" s="49"/>
    </row>
    <row r="45" spans="1:10" ht="15.75" x14ac:dyDescent="0.25">
      <c r="A45" s="40"/>
      <c r="B45" s="40"/>
      <c r="C45" s="40"/>
      <c r="D45" s="40"/>
      <c r="E45" s="40"/>
      <c r="F45" s="40"/>
      <c r="G45" s="41"/>
      <c r="H45" s="40"/>
      <c r="I45" s="47"/>
      <c r="J45" s="49"/>
    </row>
    <row r="46" spans="1:10" ht="15.75" x14ac:dyDescent="0.25">
      <c r="A46" s="40"/>
      <c r="B46" s="40"/>
      <c r="C46" s="40"/>
      <c r="D46" s="40"/>
      <c r="E46" s="40"/>
      <c r="F46" s="40"/>
      <c r="G46" s="41"/>
      <c r="H46" s="40"/>
      <c r="I46" s="47"/>
      <c r="J46" s="49"/>
    </row>
    <row r="47" spans="1:10" ht="15.75" x14ac:dyDescent="0.25">
      <c r="A47" s="42" t="s">
        <v>96</v>
      </c>
      <c r="B47" s="42"/>
      <c r="C47" s="42"/>
      <c r="D47" s="42">
        <v>4</v>
      </c>
      <c r="E47" s="42"/>
      <c r="F47" s="42">
        <v>398</v>
      </c>
      <c r="G47" s="44">
        <f>F47*D47+D48*E48</f>
        <v>75460</v>
      </c>
      <c r="H47" s="45">
        <v>0.8</v>
      </c>
      <c r="I47" s="45">
        <f>H47*G47</f>
        <v>60368</v>
      </c>
      <c r="J47" s="67">
        <f>ROUND(I47/1000,1)</f>
        <v>60.4</v>
      </c>
    </row>
    <row r="48" spans="1:10" ht="15.75" x14ac:dyDescent="0.25">
      <c r="A48" s="40"/>
      <c r="B48" s="40"/>
      <c r="C48" s="40" t="s">
        <v>11</v>
      </c>
      <c r="D48" s="40">
        <v>4</v>
      </c>
      <c r="E48" s="40">
        <v>18467</v>
      </c>
      <c r="F48" s="40"/>
      <c r="G48" s="41"/>
      <c r="H48" s="40"/>
      <c r="I48" s="47"/>
      <c r="J48" s="49"/>
    </row>
    <row r="49" spans="1:10" ht="15.75" x14ac:dyDescent="0.25">
      <c r="A49" s="40"/>
      <c r="B49" s="40"/>
      <c r="C49" s="40"/>
      <c r="D49" s="40"/>
      <c r="E49" s="40"/>
      <c r="F49" s="40"/>
      <c r="G49" s="41"/>
      <c r="H49" s="40"/>
      <c r="I49" s="47"/>
      <c r="J49" s="49"/>
    </row>
    <row r="50" spans="1:10" ht="15.75" x14ac:dyDescent="0.25">
      <c r="A50" s="202" t="s">
        <v>97</v>
      </c>
      <c r="B50" s="203"/>
      <c r="C50" s="40"/>
      <c r="D50" s="40"/>
      <c r="E50" s="40"/>
      <c r="F50" s="40"/>
      <c r="G50" s="41"/>
      <c r="H50" s="40"/>
      <c r="I50" s="47"/>
      <c r="J50" s="49"/>
    </row>
    <row r="51" spans="1:10" ht="15.75" x14ac:dyDescent="0.25">
      <c r="A51" s="42" t="s">
        <v>98</v>
      </c>
      <c r="B51" s="42"/>
      <c r="C51" s="42"/>
      <c r="D51" s="42">
        <v>2.2000000000000002</v>
      </c>
      <c r="E51" s="42"/>
      <c r="F51" s="42">
        <v>398</v>
      </c>
      <c r="G51" s="44">
        <f>F51*D51+D52*E52</f>
        <v>41503</v>
      </c>
      <c r="H51" s="42">
        <v>0.91</v>
      </c>
      <c r="I51" s="45">
        <f>G51*H51</f>
        <v>37767.730000000003</v>
      </c>
      <c r="J51" s="67">
        <f>ROUND(I51/1000,1)</f>
        <v>37.799999999999997</v>
      </c>
    </row>
    <row r="52" spans="1:10" ht="15.75" x14ac:dyDescent="0.25">
      <c r="A52" s="40"/>
      <c r="B52" s="40"/>
      <c r="C52" s="40" t="s">
        <v>11</v>
      </c>
      <c r="D52" s="40">
        <v>2.2000000000000002</v>
      </c>
      <c r="E52" s="40">
        <v>18467</v>
      </c>
      <c r="F52" s="49"/>
      <c r="G52" s="41"/>
      <c r="H52" s="40">
        <v>0.91</v>
      </c>
      <c r="I52" s="47"/>
      <c r="J52" s="49"/>
    </row>
    <row r="53" spans="1:10" ht="15.75" x14ac:dyDescent="0.25">
      <c r="A53" s="40"/>
      <c r="B53" s="40"/>
      <c r="C53" s="40"/>
      <c r="D53" s="40"/>
      <c r="E53" s="40"/>
      <c r="F53" s="40"/>
      <c r="G53" s="41"/>
      <c r="H53" s="40"/>
      <c r="I53" s="47"/>
      <c r="J53" s="49"/>
    </row>
    <row r="54" spans="1:10" ht="15.75" x14ac:dyDescent="0.25">
      <c r="A54" s="42" t="s">
        <v>99</v>
      </c>
      <c r="B54" s="42"/>
      <c r="C54" s="42"/>
      <c r="D54" s="42">
        <v>10</v>
      </c>
      <c r="E54" s="42"/>
      <c r="F54" s="42">
        <v>398</v>
      </c>
      <c r="G54" s="44">
        <f>F54*D54+D55*E55</f>
        <v>188650</v>
      </c>
      <c r="H54" s="45">
        <v>0.9</v>
      </c>
      <c r="I54" s="45">
        <f>G54*H54</f>
        <v>169785</v>
      </c>
      <c r="J54" s="67">
        <f>ROUND(I54/1000,1)</f>
        <v>169.8</v>
      </c>
    </row>
    <row r="55" spans="1:10" ht="15.75" x14ac:dyDescent="0.25">
      <c r="A55" s="40"/>
      <c r="B55" s="40"/>
      <c r="C55" s="40" t="s">
        <v>11</v>
      </c>
      <c r="D55" s="40">
        <v>10</v>
      </c>
      <c r="E55" s="40">
        <v>18467</v>
      </c>
      <c r="F55" s="40"/>
      <c r="G55" s="41"/>
      <c r="H55" s="47"/>
      <c r="I55" s="47"/>
      <c r="J55" s="49"/>
    </row>
    <row r="56" spans="1:10" ht="15.75" x14ac:dyDescent="0.25">
      <c r="A56" s="40"/>
      <c r="B56" s="40"/>
      <c r="C56" s="40"/>
      <c r="D56" s="40"/>
      <c r="E56" s="40"/>
      <c r="F56" s="40"/>
      <c r="G56" s="41"/>
      <c r="H56" s="47"/>
      <c r="I56" s="47"/>
      <c r="J56" s="49"/>
    </row>
    <row r="57" spans="1:10" ht="15.75" x14ac:dyDescent="0.25">
      <c r="A57" s="42" t="s">
        <v>100</v>
      </c>
      <c r="B57" s="42"/>
      <c r="C57" s="42"/>
      <c r="D57" s="42">
        <v>10</v>
      </c>
      <c r="E57" s="42"/>
      <c r="F57" s="42">
        <v>398</v>
      </c>
      <c r="G57" s="44">
        <f>F57*D57+D58*E58</f>
        <v>188650</v>
      </c>
      <c r="H57" s="45">
        <v>0.9</v>
      </c>
      <c r="I57" s="45">
        <f>G57*H57</f>
        <v>169785</v>
      </c>
      <c r="J57" s="67">
        <f>ROUND(I57/1000,1)</f>
        <v>169.8</v>
      </c>
    </row>
    <row r="58" spans="1:10" ht="15.75" x14ac:dyDescent="0.25">
      <c r="A58" s="40"/>
      <c r="B58" s="40"/>
      <c r="C58" s="40" t="s">
        <v>11</v>
      </c>
      <c r="D58" s="40">
        <v>10</v>
      </c>
      <c r="E58" s="40">
        <v>18467</v>
      </c>
      <c r="F58" s="40"/>
      <c r="G58" s="41"/>
      <c r="H58" s="40"/>
      <c r="I58" s="47"/>
      <c r="J58" s="49"/>
    </row>
    <row r="59" spans="1:10" ht="15.75" x14ac:dyDescent="0.25">
      <c r="A59" s="40"/>
      <c r="B59" s="40"/>
      <c r="C59" s="40"/>
      <c r="D59" s="40"/>
      <c r="E59" s="40"/>
      <c r="F59" s="40"/>
      <c r="G59" s="41"/>
      <c r="H59" s="40"/>
      <c r="I59" s="47"/>
      <c r="J59" s="49"/>
    </row>
    <row r="60" spans="1:10" ht="15.75" x14ac:dyDescent="0.25">
      <c r="A60" s="42" t="s">
        <v>101</v>
      </c>
      <c r="B60" s="42"/>
      <c r="C60" s="42"/>
      <c r="D60" s="42">
        <v>6.8</v>
      </c>
      <c r="E60" s="42"/>
      <c r="F60" s="42">
        <v>398</v>
      </c>
      <c r="G60" s="44">
        <f>F60*D60+D61*E61</f>
        <v>128281.99999999999</v>
      </c>
      <c r="H60" s="45">
        <v>0.9</v>
      </c>
      <c r="I60" s="45">
        <f>G60*H60</f>
        <v>115453.79999999999</v>
      </c>
      <c r="J60" s="67">
        <f>ROUND(I60/1000,1)</f>
        <v>115.5</v>
      </c>
    </row>
    <row r="61" spans="1:10" ht="15.75" x14ac:dyDescent="0.25">
      <c r="A61" s="40"/>
      <c r="B61" s="40"/>
      <c r="C61" s="40" t="s">
        <v>11</v>
      </c>
      <c r="D61" s="40">
        <v>6.8</v>
      </c>
      <c r="E61" s="40">
        <v>18467</v>
      </c>
      <c r="F61" s="40"/>
      <c r="G61" s="41"/>
      <c r="H61" s="47"/>
      <c r="I61" s="47"/>
      <c r="J61" s="49"/>
    </row>
    <row r="62" spans="1:10" ht="15.75" x14ac:dyDescent="0.25">
      <c r="A62" s="40"/>
      <c r="B62" s="40"/>
      <c r="C62" s="40"/>
      <c r="D62" s="40"/>
      <c r="E62" s="40"/>
      <c r="F62" s="40"/>
      <c r="G62" s="41"/>
      <c r="H62" s="47"/>
      <c r="I62" s="47"/>
      <c r="J62" s="49"/>
    </row>
    <row r="63" spans="1:10" ht="15.75" x14ac:dyDescent="0.25">
      <c r="A63" s="42" t="s">
        <v>102</v>
      </c>
      <c r="B63" s="42"/>
      <c r="C63" s="42"/>
      <c r="D63" s="42">
        <v>16</v>
      </c>
      <c r="E63" s="42"/>
      <c r="F63" s="42">
        <v>398</v>
      </c>
      <c r="G63" s="44">
        <f>F63*D63+D64*E64</f>
        <v>301840</v>
      </c>
      <c r="H63" s="45">
        <v>0.9</v>
      </c>
      <c r="I63" s="45">
        <f>H63*G63</f>
        <v>271656</v>
      </c>
      <c r="J63" s="67">
        <f>ROUND(I63/1000,1)</f>
        <v>271.7</v>
      </c>
    </row>
    <row r="64" spans="1:10" ht="15.75" x14ac:dyDescent="0.25">
      <c r="A64" s="40"/>
      <c r="B64" s="40"/>
      <c r="C64" s="40" t="s">
        <v>11</v>
      </c>
      <c r="D64" s="40">
        <v>16</v>
      </c>
      <c r="E64" s="40">
        <v>18467</v>
      </c>
      <c r="F64" s="40"/>
      <c r="G64" s="41"/>
      <c r="H64" s="47"/>
      <c r="I64" s="47"/>
      <c r="J64" s="49"/>
    </row>
    <row r="65" spans="1:10" ht="15.75" x14ac:dyDescent="0.25">
      <c r="A65" s="40"/>
      <c r="B65" s="40"/>
      <c r="C65" s="40"/>
      <c r="D65" s="40"/>
      <c r="E65" s="40"/>
      <c r="F65" s="40"/>
      <c r="G65" s="41"/>
      <c r="H65" s="47"/>
      <c r="I65" s="47"/>
      <c r="J65" s="49"/>
    </row>
    <row r="66" spans="1:10" ht="15.75" x14ac:dyDescent="0.25">
      <c r="A66" s="42" t="s">
        <v>103</v>
      </c>
      <c r="B66" s="42"/>
      <c r="C66" s="42"/>
      <c r="D66" s="42">
        <v>14.6</v>
      </c>
      <c r="E66" s="42"/>
      <c r="F66" s="42">
        <v>398</v>
      </c>
      <c r="G66" s="44">
        <f>D66*F66+D67*E67</f>
        <v>275429</v>
      </c>
      <c r="H66" s="45">
        <v>0.9</v>
      </c>
      <c r="I66" s="45">
        <f>H66*G66</f>
        <v>247886.1</v>
      </c>
      <c r="J66" s="67">
        <f>ROUND(I66/1000,1)</f>
        <v>247.9</v>
      </c>
    </row>
    <row r="67" spans="1:10" ht="15.75" x14ac:dyDescent="0.25">
      <c r="A67" s="40"/>
      <c r="B67" s="40"/>
      <c r="C67" s="40" t="s">
        <v>11</v>
      </c>
      <c r="D67" s="40">
        <v>14.6</v>
      </c>
      <c r="E67" s="40">
        <v>18467</v>
      </c>
      <c r="F67" s="40"/>
      <c r="G67" s="41"/>
      <c r="H67" s="40"/>
      <c r="I67" s="47"/>
      <c r="J67" s="49"/>
    </row>
    <row r="68" spans="1:10" ht="15.75" x14ac:dyDescent="0.25">
      <c r="A68" s="40"/>
      <c r="B68" s="40"/>
      <c r="C68" s="40"/>
      <c r="D68" s="40"/>
      <c r="E68" s="40"/>
      <c r="F68" s="40"/>
      <c r="G68" s="41"/>
      <c r="H68" s="40"/>
      <c r="I68" s="47"/>
      <c r="J68" s="49"/>
    </row>
    <row r="69" spans="1:10" ht="15.75" x14ac:dyDescent="0.25">
      <c r="A69" s="42" t="s">
        <v>104</v>
      </c>
      <c r="B69" s="42"/>
      <c r="C69" s="42"/>
      <c r="D69" s="42">
        <v>21</v>
      </c>
      <c r="E69" s="42"/>
      <c r="F69" s="42">
        <v>398</v>
      </c>
      <c r="G69" s="44">
        <f>F69*D69+D70*E70</f>
        <v>396165</v>
      </c>
      <c r="H69" s="42">
        <v>0.89</v>
      </c>
      <c r="I69" s="45">
        <f>H69*G69</f>
        <v>352586.85</v>
      </c>
      <c r="J69" s="67">
        <f>ROUND(I69/1000,1)</f>
        <v>352.6</v>
      </c>
    </row>
    <row r="70" spans="1:10" ht="15.75" x14ac:dyDescent="0.25">
      <c r="A70" s="40"/>
      <c r="B70" s="40"/>
      <c r="C70" s="40" t="s">
        <v>11</v>
      </c>
      <c r="D70" s="40">
        <v>21</v>
      </c>
      <c r="E70" s="40">
        <v>18467</v>
      </c>
      <c r="F70" s="40"/>
      <c r="G70" s="41"/>
      <c r="H70" s="40"/>
      <c r="I70" s="47"/>
      <c r="J70" s="49"/>
    </row>
    <row r="71" spans="1:10" ht="15.75" x14ac:dyDescent="0.25">
      <c r="A71" s="40"/>
      <c r="B71" s="40"/>
      <c r="C71" s="40"/>
      <c r="D71" s="40"/>
      <c r="E71" s="40"/>
      <c r="F71" s="40"/>
      <c r="G71" s="41"/>
      <c r="H71" s="40"/>
      <c r="I71" s="47"/>
      <c r="J71" s="49"/>
    </row>
    <row r="72" spans="1:10" ht="15.75" x14ac:dyDescent="0.25">
      <c r="A72" s="202" t="s">
        <v>105</v>
      </c>
      <c r="B72" s="203"/>
      <c r="C72" s="40"/>
      <c r="D72" s="40"/>
      <c r="E72" s="40"/>
      <c r="F72" s="40"/>
      <c r="G72" s="41"/>
      <c r="H72" s="40"/>
      <c r="I72" s="47"/>
      <c r="J72" s="49"/>
    </row>
    <row r="73" spans="1:10" ht="15.75" x14ac:dyDescent="0.25">
      <c r="A73" s="42" t="s">
        <v>106</v>
      </c>
      <c r="B73" s="42"/>
      <c r="C73" s="42"/>
      <c r="D73" s="42">
        <v>9</v>
      </c>
      <c r="E73" s="42"/>
      <c r="F73" s="42">
        <v>398</v>
      </c>
      <c r="G73" s="44">
        <f>F73*D73+D74*E74</f>
        <v>169785</v>
      </c>
      <c r="H73" s="42">
        <v>0.87</v>
      </c>
      <c r="I73" s="45">
        <f>H73*G73</f>
        <v>147712.95000000001</v>
      </c>
      <c r="J73" s="67">
        <v>147.80000000000001</v>
      </c>
    </row>
    <row r="74" spans="1:10" ht="15.75" x14ac:dyDescent="0.25">
      <c r="A74" s="40"/>
      <c r="B74" s="40"/>
      <c r="C74" s="40" t="s">
        <v>11</v>
      </c>
      <c r="D74" s="40">
        <v>9</v>
      </c>
      <c r="E74" s="46">
        <v>18467</v>
      </c>
      <c r="F74" s="40"/>
      <c r="G74" s="41"/>
      <c r="H74" s="40"/>
      <c r="I74" s="47"/>
      <c r="J74" s="49"/>
    </row>
    <row r="75" spans="1:10" ht="15.75" x14ac:dyDescent="0.25">
      <c r="A75" s="40"/>
      <c r="B75" s="40"/>
      <c r="C75" s="40"/>
      <c r="D75" s="40"/>
      <c r="E75" s="40"/>
      <c r="F75" s="40"/>
      <c r="G75" s="41"/>
      <c r="H75" s="40"/>
      <c r="I75" s="47"/>
      <c r="J75" s="49"/>
    </row>
    <row r="76" spans="1:10" ht="15.75" x14ac:dyDescent="0.25">
      <c r="A76" s="42" t="s">
        <v>107</v>
      </c>
      <c r="B76" s="42"/>
      <c r="C76" s="42"/>
      <c r="D76" s="42">
        <v>34</v>
      </c>
      <c r="E76" s="42"/>
      <c r="F76" s="42">
        <v>398</v>
      </c>
      <c r="G76" s="44">
        <f>D76*F76+D77*E77+D78*E78+D79*E79</f>
        <v>441708</v>
      </c>
      <c r="H76" s="42">
        <v>0.89</v>
      </c>
      <c r="I76" s="45">
        <f>G76*H76</f>
        <v>393120.12</v>
      </c>
      <c r="J76" s="67">
        <v>393.2</v>
      </c>
    </row>
    <row r="77" spans="1:10" ht="15.75" x14ac:dyDescent="0.25">
      <c r="A77" s="40"/>
      <c r="B77" s="40"/>
      <c r="C77" s="40" t="s">
        <v>11</v>
      </c>
      <c r="D77" s="40">
        <v>2</v>
      </c>
      <c r="E77" s="46">
        <v>18467</v>
      </c>
      <c r="F77" s="40"/>
      <c r="G77" s="41"/>
      <c r="H77" s="40"/>
      <c r="I77" s="47"/>
      <c r="J77" s="49"/>
    </row>
    <row r="78" spans="1:10" ht="15.75" x14ac:dyDescent="0.25">
      <c r="A78" s="40"/>
      <c r="B78" s="40"/>
      <c r="C78" s="40" t="s">
        <v>12</v>
      </c>
      <c r="D78" s="40">
        <v>2</v>
      </c>
      <c r="E78" s="46">
        <v>15291</v>
      </c>
      <c r="F78" s="40"/>
      <c r="G78" s="41"/>
      <c r="H78" s="40"/>
      <c r="I78" s="47"/>
      <c r="J78" s="49"/>
    </row>
    <row r="79" spans="1:10" ht="15.75" x14ac:dyDescent="0.25">
      <c r="A79" s="40"/>
      <c r="B79" s="40"/>
      <c r="C79" s="40" t="s">
        <v>13</v>
      </c>
      <c r="D79" s="40">
        <v>30</v>
      </c>
      <c r="E79" s="46">
        <v>12022</v>
      </c>
      <c r="F79" s="40"/>
      <c r="G79" s="41"/>
      <c r="H79" s="40"/>
      <c r="I79" s="47"/>
      <c r="J79" s="49"/>
    </row>
    <row r="80" spans="1:10" ht="15.75" x14ac:dyDescent="0.25">
      <c r="A80" s="40"/>
      <c r="B80" s="40"/>
      <c r="C80" s="40"/>
      <c r="D80" s="40"/>
      <c r="E80" s="40"/>
      <c r="F80" s="40"/>
      <c r="G80" s="41"/>
      <c r="H80" s="40"/>
      <c r="I80" s="47"/>
      <c r="J80" s="49"/>
    </row>
    <row r="81" spans="1:10" ht="15.75" x14ac:dyDescent="0.25">
      <c r="A81" s="42" t="s">
        <v>108</v>
      </c>
      <c r="B81" s="42"/>
      <c r="C81" s="42"/>
      <c r="D81" s="42">
        <v>2</v>
      </c>
      <c r="E81" s="42"/>
      <c r="F81" s="42">
        <v>398</v>
      </c>
      <c r="G81" s="44">
        <f>F81*D81+D82*E82</f>
        <v>37730</v>
      </c>
      <c r="H81" s="45">
        <v>0.9</v>
      </c>
      <c r="I81" s="45">
        <f>G81*H81</f>
        <v>33957</v>
      </c>
      <c r="J81" s="67">
        <f>ROUND(I81/1000,1)</f>
        <v>34</v>
      </c>
    </row>
    <row r="82" spans="1:10" ht="15.75" x14ac:dyDescent="0.25">
      <c r="A82" s="40"/>
      <c r="B82" s="40"/>
      <c r="C82" s="40" t="s">
        <v>11</v>
      </c>
      <c r="D82" s="40">
        <v>2</v>
      </c>
      <c r="E82" s="40">
        <v>18467</v>
      </c>
      <c r="F82" s="40"/>
      <c r="G82" s="41"/>
      <c r="H82" s="40"/>
      <c r="I82" s="47"/>
      <c r="J82" s="49"/>
    </row>
    <row r="83" spans="1:10" ht="15.75" x14ac:dyDescent="0.25">
      <c r="A83" s="40"/>
      <c r="B83" s="40"/>
      <c r="C83" s="40"/>
      <c r="D83" s="40"/>
      <c r="E83" s="40"/>
      <c r="F83" s="40"/>
      <c r="G83" s="41"/>
      <c r="H83" s="40"/>
      <c r="I83" s="47"/>
      <c r="J83" s="49"/>
    </row>
    <row r="84" spans="1:10" ht="15.75" x14ac:dyDescent="0.25">
      <c r="A84" s="42" t="s">
        <v>109</v>
      </c>
      <c r="B84" s="42"/>
      <c r="C84" s="42"/>
      <c r="D84" s="42">
        <v>20</v>
      </c>
      <c r="E84" s="42"/>
      <c r="F84" s="42">
        <v>398</v>
      </c>
      <c r="G84" s="44">
        <f>F84*D84+D85*E85</f>
        <v>377300</v>
      </c>
      <c r="H84" s="42">
        <v>0.89</v>
      </c>
      <c r="I84" s="45">
        <f>G84*H84</f>
        <v>335797</v>
      </c>
      <c r="J84" s="67">
        <f>ROUND(I84/1000,1)</f>
        <v>335.8</v>
      </c>
    </row>
    <row r="85" spans="1:10" ht="15.75" x14ac:dyDescent="0.25">
      <c r="A85" s="40"/>
      <c r="B85" s="40"/>
      <c r="C85" s="40" t="s">
        <v>11</v>
      </c>
      <c r="D85" s="40">
        <v>20</v>
      </c>
      <c r="E85" s="40">
        <v>18467</v>
      </c>
      <c r="F85" s="40"/>
      <c r="G85" s="41"/>
      <c r="H85" s="40"/>
      <c r="I85" s="47"/>
      <c r="J85" s="49"/>
    </row>
    <row r="86" spans="1:10" ht="15.75" x14ac:dyDescent="0.25">
      <c r="A86" s="40"/>
      <c r="B86" s="40"/>
      <c r="C86" s="40"/>
      <c r="D86" s="40"/>
      <c r="E86" s="40"/>
      <c r="F86" s="40"/>
      <c r="G86" s="41"/>
      <c r="H86" s="40"/>
      <c r="I86" s="47"/>
      <c r="J86" s="49"/>
    </row>
    <row r="87" spans="1:10" ht="15.75" x14ac:dyDescent="0.25">
      <c r="A87" s="202" t="s">
        <v>110</v>
      </c>
      <c r="B87" s="203"/>
      <c r="C87" s="40"/>
      <c r="D87" s="40"/>
      <c r="E87" s="40"/>
      <c r="F87" s="40"/>
      <c r="G87" s="41"/>
      <c r="H87" s="40"/>
      <c r="I87" s="47"/>
      <c r="J87" s="49"/>
    </row>
    <row r="88" spans="1:10" ht="15.75" x14ac:dyDescent="0.25">
      <c r="A88" s="42" t="s">
        <v>111</v>
      </c>
      <c r="B88" s="42"/>
      <c r="C88" s="42"/>
      <c r="D88" s="42">
        <v>5</v>
      </c>
      <c r="E88" s="42"/>
      <c r="F88" s="42">
        <v>398</v>
      </c>
      <c r="G88" s="44">
        <f>F88*D88+D89*E89</f>
        <v>94325</v>
      </c>
      <c r="H88" s="42">
        <v>0.91</v>
      </c>
      <c r="I88" s="45">
        <f>G88*H88</f>
        <v>85835.75</v>
      </c>
      <c r="J88" s="67">
        <v>85.9</v>
      </c>
    </row>
    <row r="89" spans="1:10" ht="15.75" x14ac:dyDescent="0.25">
      <c r="A89" s="40"/>
      <c r="B89" s="40"/>
      <c r="C89" s="40" t="s">
        <v>11</v>
      </c>
      <c r="D89" s="40">
        <v>5</v>
      </c>
      <c r="E89" s="40">
        <v>18467</v>
      </c>
      <c r="F89" s="40"/>
      <c r="G89" s="41"/>
      <c r="H89" s="40"/>
      <c r="I89" s="47"/>
      <c r="J89" s="49"/>
    </row>
    <row r="90" spans="1:10" ht="15.75" x14ac:dyDescent="0.25">
      <c r="A90" s="40"/>
      <c r="B90" s="40"/>
      <c r="C90" s="40"/>
      <c r="D90" s="40"/>
      <c r="E90" s="40"/>
      <c r="F90" s="40"/>
      <c r="G90" s="41"/>
      <c r="H90" s="40"/>
      <c r="I90" s="47"/>
      <c r="J90" s="49"/>
    </row>
    <row r="91" spans="1:10" ht="15.75" x14ac:dyDescent="0.25">
      <c r="A91" s="208" t="s">
        <v>112</v>
      </c>
      <c r="B91" s="209"/>
      <c r="C91" s="40"/>
      <c r="D91" s="40"/>
      <c r="E91" s="40"/>
      <c r="F91" s="40"/>
      <c r="G91" s="41"/>
      <c r="H91" s="40"/>
      <c r="I91" s="47"/>
      <c r="J91" s="49"/>
    </row>
    <row r="92" spans="1:10" ht="15.75" x14ac:dyDescent="0.25">
      <c r="A92" s="42" t="s">
        <v>113</v>
      </c>
      <c r="B92" s="42"/>
      <c r="C92" s="42"/>
      <c r="D92" s="42">
        <v>85</v>
      </c>
      <c r="E92" s="42"/>
      <c r="F92" s="42">
        <v>398</v>
      </c>
      <c r="G92" s="44">
        <f>F92*D92+D93*E93+D94*E94</f>
        <v>1170115</v>
      </c>
      <c r="H92" s="45">
        <v>0.9</v>
      </c>
      <c r="I92" s="45">
        <f>G92*H92</f>
        <v>1053103.5</v>
      </c>
      <c r="J92" s="67">
        <v>1053.2</v>
      </c>
    </row>
    <row r="93" spans="1:10" ht="15.75" x14ac:dyDescent="0.25">
      <c r="A93" s="40"/>
      <c r="B93" s="40"/>
      <c r="C93" s="40" t="s">
        <v>12</v>
      </c>
      <c r="D93" s="40">
        <v>35</v>
      </c>
      <c r="E93" s="46">
        <v>15291</v>
      </c>
      <c r="F93" s="40"/>
      <c r="G93" s="41"/>
      <c r="H93" s="40"/>
      <c r="I93" s="47"/>
      <c r="J93" s="49"/>
    </row>
    <row r="94" spans="1:10" ht="15.75" x14ac:dyDescent="0.25">
      <c r="A94" s="40"/>
      <c r="B94" s="40"/>
      <c r="C94" s="40" t="s">
        <v>13</v>
      </c>
      <c r="D94" s="40">
        <v>50</v>
      </c>
      <c r="E94" s="46">
        <v>12022</v>
      </c>
      <c r="F94" s="40"/>
      <c r="G94" s="41"/>
      <c r="H94" s="40"/>
      <c r="I94" s="47"/>
      <c r="J94" s="49"/>
    </row>
    <row r="95" spans="1:10" ht="15.75" x14ac:dyDescent="0.25">
      <c r="A95" s="40"/>
      <c r="B95" s="40"/>
      <c r="C95" s="40"/>
      <c r="D95" s="40"/>
      <c r="E95" s="46"/>
      <c r="F95" s="40"/>
      <c r="G95" s="41"/>
      <c r="H95" s="40"/>
      <c r="I95" s="47"/>
      <c r="J95" s="49"/>
    </row>
    <row r="96" spans="1:10" ht="15.75" x14ac:dyDescent="0.25">
      <c r="A96" s="42" t="s">
        <v>114</v>
      </c>
      <c r="B96" s="42"/>
      <c r="C96" s="42"/>
      <c r="D96" s="42">
        <v>72.790000000000006</v>
      </c>
      <c r="E96" s="42"/>
      <c r="F96" s="42">
        <v>398</v>
      </c>
      <c r="G96" s="44">
        <f>F96*D96+D97*E97+D98*E98+D99*E99</f>
        <v>1255333.3900000001</v>
      </c>
      <c r="H96" s="42">
        <v>0.91</v>
      </c>
      <c r="I96" s="45">
        <f>G96*H96</f>
        <v>1142353.3849000002</v>
      </c>
      <c r="J96" s="67">
        <f>ROUND(I96/1000,1)</f>
        <v>1142.4000000000001</v>
      </c>
    </row>
    <row r="97" spans="1:10" ht="15.75" x14ac:dyDescent="0.25">
      <c r="A97" s="40"/>
      <c r="B97" s="40"/>
      <c r="C97" s="40" t="s">
        <v>11</v>
      </c>
      <c r="D97" s="40">
        <v>40.83</v>
      </c>
      <c r="E97" s="46">
        <v>18467</v>
      </c>
      <c r="F97" s="40"/>
      <c r="G97" s="41"/>
      <c r="H97" s="40"/>
      <c r="I97" s="47"/>
      <c r="J97" s="49"/>
    </row>
    <row r="98" spans="1:10" ht="15.75" x14ac:dyDescent="0.25">
      <c r="A98" s="40"/>
      <c r="B98" s="40"/>
      <c r="C98" s="40" t="s">
        <v>12</v>
      </c>
      <c r="D98" s="40">
        <v>26.96</v>
      </c>
      <c r="E98" s="46">
        <v>15291</v>
      </c>
      <c r="F98" s="40"/>
      <c r="G98" s="41"/>
      <c r="H98" s="40"/>
      <c r="I98" s="47"/>
      <c r="J98" s="49"/>
    </row>
    <row r="99" spans="1:10" ht="15.75" x14ac:dyDescent="0.25">
      <c r="A99" s="40"/>
      <c r="B99" s="40"/>
      <c r="C99" s="40" t="s">
        <v>13</v>
      </c>
      <c r="D99" s="40">
        <v>5</v>
      </c>
      <c r="E99" s="46">
        <v>12022</v>
      </c>
      <c r="F99" s="40"/>
      <c r="G99" s="41"/>
      <c r="H99" s="40"/>
      <c r="I99" s="47"/>
      <c r="J99" s="49"/>
    </row>
    <row r="100" spans="1:10" ht="15.75" x14ac:dyDescent="0.25">
      <c r="A100" s="40"/>
      <c r="B100" s="40"/>
      <c r="C100" s="40"/>
      <c r="D100" s="40"/>
      <c r="E100" s="46"/>
      <c r="F100" s="40"/>
      <c r="G100" s="41"/>
      <c r="H100" s="40"/>
      <c r="I100" s="47"/>
      <c r="J100" s="49"/>
    </row>
    <row r="101" spans="1:10" ht="15.75" x14ac:dyDescent="0.25">
      <c r="A101" s="42" t="s">
        <v>115</v>
      </c>
      <c r="B101" s="42"/>
      <c r="C101" s="42"/>
      <c r="D101" s="42">
        <v>5</v>
      </c>
      <c r="E101" s="43"/>
      <c r="F101" s="42">
        <v>398</v>
      </c>
      <c r="G101" s="44">
        <f>F101*D101+D102*E102</f>
        <v>62100</v>
      </c>
      <c r="H101" s="42">
        <v>0.93</v>
      </c>
      <c r="I101" s="45">
        <f>H101*G101</f>
        <v>57753</v>
      </c>
      <c r="J101" s="67">
        <f>ROUND(I101/1000,1)</f>
        <v>57.8</v>
      </c>
    </row>
    <row r="102" spans="1:10" ht="15.75" x14ac:dyDescent="0.25">
      <c r="A102" s="40"/>
      <c r="B102" s="40"/>
      <c r="C102" s="40" t="s">
        <v>13</v>
      </c>
      <c r="D102" s="40">
        <v>5</v>
      </c>
      <c r="E102" s="46">
        <v>12022</v>
      </c>
      <c r="F102" s="40"/>
      <c r="G102" s="50"/>
      <c r="H102" s="51"/>
      <c r="I102" s="47"/>
      <c r="J102" s="49"/>
    </row>
    <row r="103" spans="1:10" ht="15.75" x14ac:dyDescent="0.25">
      <c r="A103" s="40"/>
      <c r="B103" s="40"/>
      <c r="C103" s="40"/>
      <c r="D103" s="40"/>
      <c r="E103" s="46"/>
      <c r="F103" s="40"/>
      <c r="G103" s="50"/>
      <c r="H103" s="51"/>
      <c r="I103" s="47"/>
      <c r="J103" s="49"/>
    </row>
    <row r="104" spans="1:10" ht="15.75" x14ac:dyDescent="0.25">
      <c r="A104" s="210" t="s">
        <v>116</v>
      </c>
      <c r="B104" s="211"/>
      <c r="C104" s="40"/>
      <c r="D104" s="40"/>
      <c r="E104" s="40"/>
      <c r="F104" s="40"/>
      <c r="G104" s="41"/>
      <c r="H104" s="40"/>
      <c r="I104" s="47"/>
      <c r="J104" s="49"/>
    </row>
    <row r="105" spans="1:10" ht="15.75" x14ac:dyDescent="0.25">
      <c r="A105" s="42" t="s">
        <v>117</v>
      </c>
      <c r="B105" s="42"/>
      <c r="C105" s="42"/>
      <c r="D105" s="42">
        <v>31.7</v>
      </c>
      <c r="E105" s="42"/>
      <c r="F105" s="42">
        <v>398</v>
      </c>
      <c r="G105" s="44">
        <f>F105*D105+D106*E106+D107*E107+D108*E108+D109*E109+D110*E110</f>
        <v>419797.1</v>
      </c>
      <c r="H105" s="42">
        <v>0.91</v>
      </c>
      <c r="I105" s="45">
        <f>G105*H105</f>
        <v>382015.36099999998</v>
      </c>
      <c r="J105" s="67">
        <v>382.1</v>
      </c>
    </row>
    <row r="106" spans="1:10" ht="15.75" x14ac:dyDescent="0.25">
      <c r="A106" s="40"/>
      <c r="B106" s="40"/>
      <c r="C106" s="40" t="s">
        <v>11</v>
      </c>
      <c r="D106" s="40">
        <v>4</v>
      </c>
      <c r="E106" s="46">
        <v>18467</v>
      </c>
      <c r="F106" s="40"/>
      <c r="G106" s="41"/>
      <c r="H106" s="40"/>
      <c r="I106" s="47"/>
      <c r="J106" s="49"/>
    </row>
    <row r="107" spans="1:10" ht="15.75" x14ac:dyDescent="0.25">
      <c r="A107" s="40"/>
      <c r="B107" s="40"/>
      <c r="C107" s="40" t="s">
        <v>12</v>
      </c>
      <c r="D107" s="40">
        <v>8.4</v>
      </c>
      <c r="E107" s="46">
        <v>15291</v>
      </c>
      <c r="F107" s="40"/>
      <c r="G107" s="48"/>
      <c r="H107" s="40"/>
      <c r="I107" s="47"/>
      <c r="J107" s="49"/>
    </row>
    <row r="108" spans="1:10" ht="15.75" x14ac:dyDescent="0.25">
      <c r="A108" s="40"/>
      <c r="B108" s="40"/>
      <c r="C108" s="40" t="s">
        <v>13</v>
      </c>
      <c r="D108" s="40">
        <v>14.1</v>
      </c>
      <c r="E108" s="46">
        <v>12022</v>
      </c>
      <c r="F108" s="40"/>
      <c r="G108" s="41"/>
      <c r="H108" s="40"/>
      <c r="I108" s="47"/>
      <c r="J108" s="49"/>
    </row>
    <row r="109" spans="1:10" ht="15.75" x14ac:dyDescent="0.25">
      <c r="A109" s="40"/>
      <c r="B109" s="40"/>
      <c r="C109" s="40" t="s">
        <v>14</v>
      </c>
      <c r="D109" s="40">
        <v>2.7</v>
      </c>
      <c r="E109" s="46">
        <v>8402</v>
      </c>
      <c r="F109" s="40"/>
      <c r="G109" s="41"/>
      <c r="H109" s="40"/>
      <c r="I109" s="47"/>
      <c r="J109" s="49"/>
    </row>
    <row r="110" spans="1:10" ht="15.75" x14ac:dyDescent="0.25">
      <c r="A110" s="40"/>
      <c r="B110" s="40"/>
      <c r="C110" s="40" t="s">
        <v>15</v>
      </c>
      <c r="D110" s="40">
        <v>2.5</v>
      </c>
      <c r="E110" s="46">
        <v>5069</v>
      </c>
      <c r="F110" s="40"/>
      <c r="G110" s="41"/>
      <c r="H110" s="40"/>
      <c r="I110" s="47"/>
      <c r="J110" s="49"/>
    </row>
    <row r="111" spans="1:10" ht="15.75" x14ac:dyDescent="0.25">
      <c r="A111" s="40"/>
      <c r="B111" s="40"/>
      <c r="C111" s="40"/>
      <c r="D111" s="40"/>
      <c r="E111" s="40"/>
      <c r="F111" s="40"/>
      <c r="G111" s="41"/>
      <c r="H111" s="40"/>
      <c r="I111" s="47"/>
      <c r="J111" s="49"/>
    </row>
    <row r="112" spans="1:10" ht="15.75" x14ac:dyDescent="0.25">
      <c r="A112" s="42" t="s">
        <v>118</v>
      </c>
      <c r="B112" s="42"/>
      <c r="C112" s="42"/>
      <c r="D112" s="42">
        <v>76</v>
      </c>
      <c r="E112" s="42"/>
      <c r="F112" s="42">
        <v>398</v>
      </c>
      <c r="G112" s="44">
        <f>F112*D112+D113*E113+D114*E114+D115*E115+D116*E116+D117*E117</f>
        <v>1110799</v>
      </c>
      <c r="H112" s="45">
        <v>0.9</v>
      </c>
      <c r="I112" s="45">
        <f>H112*G112</f>
        <v>999719.1</v>
      </c>
      <c r="J112" s="67">
        <v>999.8</v>
      </c>
    </row>
    <row r="113" spans="1:10" ht="15.75" x14ac:dyDescent="0.25">
      <c r="A113" s="40"/>
      <c r="B113" s="40"/>
      <c r="C113" s="40" t="s">
        <v>11</v>
      </c>
      <c r="D113" s="40">
        <v>25</v>
      </c>
      <c r="E113" s="46">
        <v>18467</v>
      </c>
      <c r="F113" s="40"/>
      <c r="G113" s="41"/>
      <c r="H113" s="40"/>
      <c r="I113" s="47"/>
      <c r="J113" s="49"/>
    </row>
    <row r="114" spans="1:10" ht="15.75" x14ac:dyDescent="0.25">
      <c r="A114" s="40"/>
      <c r="B114" s="40"/>
      <c r="C114" s="40" t="s">
        <v>12</v>
      </c>
      <c r="D114" s="40">
        <v>17</v>
      </c>
      <c r="E114" s="46">
        <v>15291</v>
      </c>
      <c r="F114" s="40"/>
      <c r="G114" s="48"/>
      <c r="H114" s="40"/>
      <c r="I114" s="47"/>
      <c r="J114" s="49"/>
    </row>
    <row r="115" spans="1:10" ht="15.75" x14ac:dyDescent="0.25">
      <c r="A115" s="40"/>
      <c r="B115" s="40"/>
      <c r="C115" s="40" t="s">
        <v>13</v>
      </c>
      <c r="D115" s="40">
        <v>23</v>
      </c>
      <c r="E115" s="46">
        <v>12022</v>
      </c>
      <c r="F115" s="40"/>
      <c r="G115" s="41"/>
      <c r="H115" s="40"/>
      <c r="I115" s="47"/>
      <c r="J115" s="49"/>
    </row>
    <row r="116" spans="1:10" ht="15.75" x14ac:dyDescent="0.25">
      <c r="A116" s="40"/>
      <c r="B116" s="40"/>
      <c r="C116" s="40" t="s">
        <v>14</v>
      </c>
      <c r="D116" s="40">
        <v>8</v>
      </c>
      <c r="E116" s="46">
        <v>8402</v>
      </c>
      <c r="F116" s="40"/>
      <c r="G116" s="41"/>
      <c r="H116" s="40"/>
      <c r="I116" s="47"/>
      <c r="J116" s="49"/>
    </row>
    <row r="117" spans="1:10" ht="15.75" x14ac:dyDescent="0.25">
      <c r="A117" s="40"/>
      <c r="B117" s="40"/>
      <c r="C117" s="40" t="s">
        <v>15</v>
      </c>
      <c r="D117" s="40">
        <v>3</v>
      </c>
      <c r="E117" s="46">
        <v>5069</v>
      </c>
      <c r="F117" s="40"/>
      <c r="G117" s="41"/>
      <c r="H117" s="40"/>
      <c r="I117" s="47"/>
      <c r="J117" s="49"/>
    </row>
    <row r="118" spans="1:10" ht="15.75" x14ac:dyDescent="0.25">
      <c r="A118" s="40"/>
      <c r="B118" s="40"/>
      <c r="C118" s="40"/>
      <c r="D118" s="40"/>
      <c r="E118" s="40"/>
      <c r="F118" s="40"/>
      <c r="G118" s="41"/>
      <c r="H118" s="40"/>
      <c r="I118" s="47"/>
      <c r="J118" s="49"/>
    </row>
    <row r="119" spans="1:10" ht="15.75" x14ac:dyDescent="0.25">
      <c r="A119" s="42" t="s">
        <v>119</v>
      </c>
      <c r="B119" s="42"/>
      <c r="C119" s="42"/>
      <c r="D119" s="42">
        <v>101.8</v>
      </c>
      <c r="E119" s="43"/>
      <c r="F119" s="42">
        <v>398</v>
      </c>
      <c r="G119" s="44">
        <f>F119*D119+D120*E120+D121*E121+D122*E122+D123*E123+D124*E124</f>
        <v>1188931</v>
      </c>
      <c r="H119" s="42">
        <v>0.91</v>
      </c>
      <c r="I119" s="45">
        <f>G119*H119</f>
        <v>1081927.21</v>
      </c>
      <c r="J119" s="67">
        <v>1082</v>
      </c>
    </row>
    <row r="120" spans="1:10" ht="15.75" x14ac:dyDescent="0.25">
      <c r="A120" s="40"/>
      <c r="B120" s="40"/>
      <c r="C120" s="40" t="s">
        <v>11</v>
      </c>
      <c r="D120" s="40">
        <v>19.3</v>
      </c>
      <c r="E120" s="46">
        <v>18467</v>
      </c>
      <c r="F120" s="40"/>
      <c r="G120" s="50"/>
      <c r="H120" s="51"/>
      <c r="I120" s="47"/>
      <c r="J120" s="49"/>
    </row>
    <row r="121" spans="1:10" ht="15.75" x14ac:dyDescent="0.25">
      <c r="A121" s="40"/>
      <c r="B121" s="40"/>
      <c r="C121" s="40" t="s">
        <v>12</v>
      </c>
      <c r="D121" s="40">
        <v>16.5</v>
      </c>
      <c r="E121" s="46">
        <v>15291</v>
      </c>
      <c r="F121" s="40"/>
      <c r="G121" s="52"/>
      <c r="H121" s="51"/>
      <c r="I121" s="47"/>
      <c r="J121" s="49"/>
    </row>
    <row r="122" spans="1:10" ht="15.75" x14ac:dyDescent="0.25">
      <c r="A122" s="40"/>
      <c r="B122" s="40"/>
      <c r="C122" s="40" t="s">
        <v>13</v>
      </c>
      <c r="D122" s="40">
        <v>18</v>
      </c>
      <c r="E122" s="46">
        <v>12022</v>
      </c>
      <c r="F122" s="40"/>
      <c r="G122" s="50"/>
      <c r="H122" s="51"/>
      <c r="I122" s="47"/>
      <c r="J122" s="49"/>
    </row>
    <row r="123" spans="1:10" ht="15.75" x14ac:dyDescent="0.25">
      <c r="A123" s="40"/>
      <c r="B123" s="40"/>
      <c r="C123" s="40" t="s">
        <v>14</v>
      </c>
      <c r="D123" s="40">
        <v>24</v>
      </c>
      <c r="E123" s="46">
        <v>8402</v>
      </c>
      <c r="F123" s="40"/>
      <c r="G123" s="50"/>
      <c r="H123" s="51"/>
      <c r="I123" s="47"/>
      <c r="J123" s="49"/>
    </row>
    <row r="124" spans="1:10" ht="15.75" x14ac:dyDescent="0.25">
      <c r="A124" s="40"/>
      <c r="B124" s="40"/>
      <c r="C124" s="40" t="s">
        <v>15</v>
      </c>
      <c r="D124" s="40">
        <v>24</v>
      </c>
      <c r="E124" s="46">
        <v>5069</v>
      </c>
      <c r="F124" s="40"/>
      <c r="G124" s="50"/>
      <c r="H124" s="51"/>
      <c r="I124" s="47"/>
      <c r="J124" s="49"/>
    </row>
    <row r="125" spans="1:10" ht="15.75" x14ac:dyDescent="0.25">
      <c r="A125" s="40"/>
      <c r="B125" s="40"/>
      <c r="C125" s="40"/>
      <c r="D125" s="40"/>
      <c r="E125" s="46"/>
      <c r="F125" s="40"/>
      <c r="G125" s="50"/>
      <c r="H125" s="51"/>
      <c r="I125" s="47"/>
      <c r="J125" s="49"/>
    </row>
    <row r="126" spans="1:10" ht="15.75" x14ac:dyDescent="0.25">
      <c r="A126" s="202" t="s">
        <v>120</v>
      </c>
      <c r="B126" s="203"/>
      <c r="C126" s="40"/>
      <c r="D126" s="40"/>
      <c r="E126" s="40"/>
      <c r="F126" s="40"/>
      <c r="G126" s="41"/>
      <c r="H126" s="40"/>
      <c r="I126" s="47"/>
      <c r="J126" s="49"/>
    </row>
    <row r="127" spans="1:10" ht="15.75" x14ac:dyDescent="0.25">
      <c r="A127" s="42" t="s">
        <v>121</v>
      </c>
      <c r="B127" s="42"/>
      <c r="C127" s="42"/>
      <c r="D127" s="42">
        <v>46</v>
      </c>
      <c r="E127" s="42"/>
      <c r="F127" s="42">
        <v>398</v>
      </c>
      <c r="G127" s="44">
        <f>F127*D127+D128*E128+D129*E129</f>
        <v>615253.36196799995</v>
      </c>
      <c r="H127" s="45">
        <v>0.9</v>
      </c>
      <c r="I127" s="45">
        <f>H127*G127</f>
        <v>553728.02577119996</v>
      </c>
      <c r="J127" s="67">
        <v>553.79999999999995</v>
      </c>
    </row>
    <row r="128" spans="1:10" ht="15.75" x14ac:dyDescent="0.25">
      <c r="A128" s="40"/>
      <c r="B128" s="40"/>
      <c r="C128" s="40" t="s">
        <v>11</v>
      </c>
      <c r="D128" s="40">
        <v>5.0023179999999998</v>
      </c>
      <c r="E128" s="46">
        <v>18467</v>
      </c>
      <c r="F128" s="40"/>
      <c r="G128" s="41"/>
      <c r="H128" s="40"/>
      <c r="I128" s="47"/>
      <c r="J128" s="49"/>
    </row>
    <row r="129" spans="1:10" ht="15.75" x14ac:dyDescent="0.25">
      <c r="A129" s="40"/>
      <c r="B129" s="40"/>
      <c r="C129" s="40" t="s">
        <v>12</v>
      </c>
      <c r="D129" s="40">
        <v>32.997681999999998</v>
      </c>
      <c r="E129" s="46">
        <v>15291</v>
      </c>
      <c r="F129" s="40"/>
      <c r="G129" s="48"/>
      <c r="H129" s="40"/>
      <c r="I129" s="47"/>
      <c r="J129" s="49"/>
    </row>
    <row r="130" spans="1:10" ht="15.75" x14ac:dyDescent="0.25">
      <c r="A130" s="40"/>
      <c r="B130" s="40"/>
      <c r="C130" s="40" t="s">
        <v>13</v>
      </c>
      <c r="D130" s="40">
        <v>0</v>
      </c>
      <c r="E130" s="46">
        <v>12022</v>
      </c>
      <c r="F130" s="40"/>
      <c r="G130" s="41"/>
      <c r="H130" s="40"/>
      <c r="I130" s="47"/>
      <c r="J130" s="49"/>
    </row>
    <row r="131" spans="1:10" ht="15.75" x14ac:dyDescent="0.25">
      <c r="A131" s="40"/>
      <c r="B131" s="40"/>
      <c r="C131" s="40" t="s">
        <v>14</v>
      </c>
      <c r="D131" s="40">
        <v>0</v>
      </c>
      <c r="E131" s="46">
        <v>8402</v>
      </c>
      <c r="F131" s="40"/>
      <c r="G131" s="41"/>
      <c r="H131" s="40"/>
      <c r="I131" s="47"/>
      <c r="J131" s="49"/>
    </row>
    <row r="132" spans="1:10" ht="15.75" x14ac:dyDescent="0.25">
      <c r="A132" s="40"/>
      <c r="B132" s="40"/>
      <c r="C132" s="40" t="s">
        <v>15</v>
      </c>
      <c r="D132" s="40">
        <v>0</v>
      </c>
      <c r="E132" s="46">
        <v>5069</v>
      </c>
      <c r="F132" s="40"/>
      <c r="G132" s="41"/>
      <c r="H132" s="40"/>
      <c r="I132" s="47"/>
      <c r="J132" s="49"/>
    </row>
    <row r="133" spans="1:10" ht="15.75" x14ac:dyDescent="0.25">
      <c r="A133" s="40"/>
      <c r="B133" s="40"/>
      <c r="C133" s="40"/>
      <c r="D133" s="40"/>
      <c r="E133" s="40"/>
      <c r="F133" s="40"/>
      <c r="G133" s="41"/>
      <c r="H133" s="40"/>
      <c r="I133" s="47"/>
      <c r="J133" s="49"/>
    </row>
    <row r="134" spans="1:10" ht="15.75" x14ac:dyDescent="0.25">
      <c r="A134" s="202" t="s">
        <v>122</v>
      </c>
      <c r="B134" s="203"/>
      <c r="C134" s="40"/>
      <c r="D134" s="40"/>
      <c r="E134" s="40"/>
      <c r="F134" s="40"/>
      <c r="G134" s="41"/>
      <c r="H134" s="40"/>
      <c r="I134" s="47"/>
      <c r="J134" s="49"/>
    </row>
    <row r="135" spans="1:10" ht="15.75" x14ac:dyDescent="0.25">
      <c r="A135" s="42" t="s">
        <v>123</v>
      </c>
      <c r="B135" s="42"/>
      <c r="C135" s="42"/>
      <c r="D135" s="42">
        <v>43.35</v>
      </c>
      <c r="E135" s="42"/>
      <c r="F135" s="42">
        <v>398</v>
      </c>
      <c r="G135" s="44">
        <f>F135*D135+D136*E136+D137*E137+D138*E138+D140*E140</f>
        <v>559712.55999999994</v>
      </c>
      <c r="H135" s="42">
        <v>0.85</v>
      </c>
      <c r="I135" s="45">
        <f>H135*G135</f>
        <v>475755.67599999992</v>
      </c>
      <c r="J135" s="67">
        <f>ROUND(I135/1000,1)</f>
        <v>475.8</v>
      </c>
    </row>
    <row r="136" spans="1:10" ht="15.75" x14ac:dyDescent="0.25">
      <c r="A136" s="40"/>
      <c r="B136" s="40"/>
      <c r="C136" s="40" t="s">
        <v>11</v>
      </c>
      <c r="D136" s="40">
        <v>18.670000000000002</v>
      </c>
      <c r="E136" s="46">
        <v>18467</v>
      </c>
      <c r="F136" s="40"/>
      <c r="G136" s="41"/>
      <c r="H136" s="40"/>
      <c r="I136" s="47"/>
      <c r="J136" s="49"/>
    </row>
    <row r="137" spans="1:10" ht="15.75" x14ac:dyDescent="0.25">
      <c r="A137" s="40"/>
      <c r="B137" s="40"/>
      <c r="C137" s="40" t="s">
        <v>12</v>
      </c>
      <c r="D137" s="40">
        <v>1.23</v>
      </c>
      <c r="E137" s="46">
        <v>15291</v>
      </c>
      <c r="F137" s="40"/>
      <c r="G137" s="48"/>
      <c r="H137" s="40"/>
      <c r="I137" s="47"/>
      <c r="J137" s="49"/>
    </row>
    <row r="138" spans="1:10" ht="15.75" x14ac:dyDescent="0.25">
      <c r="A138" s="40"/>
      <c r="B138" s="40"/>
      <c r="C138" s="40" t="s">
        <v>13</v>
      </c>
      <c r="D138" s="40">
        <v>8.6300000000000008</v>
      </c>
      <c r="E138" s="46">
        <v>12022</v>
      </c>
      <c r="F138" s="40"/>
      <c r="G138" s="41"/>
      <c r="H138" s="40"/>
      <c r="I138" s="47"/>
      <c r="J138" s="49"/>
    </row>
    <row r="139" spans="1:10" ht="15.75" x14ac:dyDescent="0.25">
      <c r="A139" s="40"/>
      <c r="B139" s="40"/>
      <c r="C139" s="40" t="s">
        <v>14</v>
      </c>
      <c r="D139" s="40">
        <v>0</v>
      </c>
      <c r="E139" s="46">
        <v>8402</v>
      </c>
      <c r="F139" s="40"/>
      <c r="G139" s="41"/>
      <c r="H139" s="40"/>
      <c r="I139" s="47"/>
      <c r="J139" s="49"/>
    </row>
    <row r="140" spans="1:10" ht="15.75" x14ac:dyDescent="0.25">
      <c r="A140" s="40"/>
      <c r="B140" s="40"/>
      <c r="C140" s="40" t="s">
        <v>15</v>
      </c>
      <c r="D140" s="40">
        <v>14.82</v>
      </c>
      <c r="E140" s="46">
        <v>5069</v>
      </c>
      <c r="F140" s="40"/>
      <c r="G140" s="41"/>
      <c r="H140" s="40"/>
      <c r="I140" s="47"/>
      <c r="J140" s="49"/>
    </row>
    <row r="141" spans="1:10" ht="15.75" x14ac:dyDescent="0.25">
      <c r="A141" s="40"/>
      <c r="B141" s="40"/>
      <c r="C141" s="40"/>
      <c r="D141" s="40"/>
      <c r="E141" s="40"/>
      <c r="F141" s="40"/>
      <c r="G141" s="41"/>
      <c r="H141" s="40"/>
      <c r="I141" s="47"/>
      <c r="J141" s="49"/>
    </row>
    <row r="142" spans="1:10" ht="15.75" x14ac:dyDescent="0.25">
      <c r="A142" s="202" t="s">
        <v>124</v>
      </c>
      <c r="B142" s="203"/>
      <c r="C142" s="40"/>
      <c r="D142" s="40"/>
      <c r="E142" s="40"/>
      <c r="F142" s="40"/>
      <c r="G142" s="41"/>
      <c r="H142" s="40"/>
      <c r="I142" s="47"/>
      <c r="J142" s="49"/>
    </row>
    <row r="143" spans="1:10" ht="15.75" x14ac:dyDescent="0.25">
      <c r="A143" s="42" t="s">
        <v>125</v>
      </c>
      <c r="B143" s="42"/>
      <c r="C143" s="42"/>
      <c r="D143" s="42">
        <v>44.008000000000003</v>
      </c>
      <c r="E143" s="42"/>
      <c r="F143" s="42">
        <v>398</v>
      </c>
      <c r="G143" s="44">
        <f>F143*D143+D144*E144</f>
        <v>830210.92</v>
      </c>
      <c r="H143" s="42">
        <v>0.91</v>
      </c>
      <c r="I143" s="45">
        <f>G143*H143</f>
        <v>755491.93720000004</v>
      </c>
      <c r="J143" s="67">
        <f>ROUND(I143/1000,1)</f>
        <v>755.5</v>
      </c>
    </row>
    <row r="144" spans="1:10" ht="15.75" x14ac:dyDescent="0.25">
      <c r="A144" s="40"/>
      <c r="B144" s="40"/>
      <c r="C144" s="40" t="s">
        <v>11</v>
      </c>
      <c r="D144" s="40">
        <v>44.008000000000003</v>
      </c>
      <c r="E144" s="46">
        <v>18467</v>
      </c>
      <c r="F144" s="40"/>
      <c r="G144" s="41"/>
      <c r="H144" s="40"/>
      <c r="I144" s="47"/>
      <c r="J144" s="49"/>
    </row>
    <row r="145" spans="1:10" ht="15.75" x14ac:dyDescent="0.25">
      <c r="A145" s="40"/>
      <c r="B145" s="40"/>
      <c r="C145" s="40"/>
      <c r="D145" s="40"/>
      <c r="E145" s="40"/>
      <c r="F145" s="40"/>
      <c r="G145" s="48"/>
      <c r="H145" s="40"/>
      <c r="I145" s="47"/>
      <c r="J145" s="49"/>
    </row>
    <row r="146" spans="1:10" ht="15.75" x14ac:dyDescent="0.25">
      <c r="A146" s="42" t="s">
        <v>126</v>
      </c>
      <c r="B146" s="42"/>
      <c r="C146" s="42"/>
      <c r="D146" s="42">
        <v>31</v>
      </c>
      <c r="E146" s="42"/>
      <c r="F146" s="42">
        <v>398</v>
      </c>
      <c r="G146" s="44">
        <f>D146*F146+E148*D148+D149*E149</f>
        <v>460207</v>
      </c>
      <c r="H146" s="42">
        <v>0.79</v>
      </c>
      <c r="I146" s="45">
        <f>H146*G146</f>
        <v>363563.53</v>
      </c>
      <c r="J146" s="67">
        <f>ROUND(I146/1000,1)</f>
        <v>363.6</v>
      </c>
    </row>
    <row r="147" spans="1:10" ht="15.75" x14ac:dyDescent="0.25">
      <c r="A147" s="40"/>
      <c r="B147" s="40"/>
      <c r="C147" s="40" t="s">
        <v>11</v>
      </c>
      <c r="D147" s="40">
        <v>0</v>
      </c>
      <c r="E147" s="46">
        <v>18467</v>
      </c>
      <c r="F147" s="53"/>
      <c r="G147" s="48"/>
      <c r="H147" s="40"/>
      <c r="I147" s="40"/>
      <c r="J147" s="49"/>
    </row>
    <row r="148" spans="1:10" ht="15.75" x14ac:dyDescent="0.25">
      <c r="A148" s="40"/>
      <c r="B148" s="40"/>
      <c r="C148" s="40" t="s">
        <v>12</v>
      </c>
      <c r="D148" s="40">
        <v>23</v>
      </c>
      <c r="E148" s="46">
        <v>15291</v>
      </c>
      <c r="F148" s="53"/>
      <c r="G148" s="48"/>
      <c r="H148" s="40"/>
      <c r="I148" s="40"/>
      <c r="J148" s="49"/>
    </row>
    <row r="149" spans="1:10" ht="15.75" x14ac:dyDescent="0.25">
      <c r="A149" s="40"/>
      <c r="B149" s="40"/>
      <c r="C149" s="40" t="s">
        <v>13</v>
      </c>
      <c r="D149" s="40">
        <v>8</v>
      </c>
      <c r="E149" s="46">
        <v>12022</v>
      </c>
      <c r="F149" s="53"/>
      <c r="G149" s="48"/>
      <c r="H149" s="40"/>
      <c r="I149" s="40"/>
      <c r="J149" s="49"/>
    </row>
    <row r="150" spans="1:10" ht="24.75" customHeight="1" x14ac:dyDescent="0.25">
      <c r="A150" s="49"/>
      <c r="B150" s="207" t="s">
        <v>127</v>
      </c>
      <c r="C150" s="207"/>
      <c r="D150" s="49"/>
      <c r="E150" s="49"/>
      <c r="F150" s="49"/>
      <c r="G150" s="64">
        <f>SUM(G6:G149)</f>
        <v>12187762.001968</v>
      </c>
      <c r="H150" s="65"/>
      <c r="I150" s="64">
        <f>SUM(I5:I149)</f>
        <v>10869705.839671198</v>
      </c>
      <c r="J150" s="64">
        <f>SUM(J5:J149)</f>
        <v>10871</v>
      </c>
    </row>
    <row r="151" spans="1:10" x14ac:dyDescent="0.25">
      <c r="H151" s="54"/>
      <c r="I151" s="54"/>
    </row>
    <row r="152" spans="1:10" x14ac:dyDescent="0.25">
      <c r="H152" s="54"/>
      <c r="I152" s="54"/>
    </row>
    <row r="153" spans="1:10" ht="15.75" x14ac:dyDescent="0.25">
      <c r="B153" s="55"/>
      <c r="C153" s="56"/>
      <c r="D153" s="56"/>
      <c r="E153" s="56"/>
      <c r="F153" s="57"/>
      <c r="G153" s="57"/>
      <c r="H153" s="57"/>
      <c r="I153" s="54"/>
    </row>
    <row r="154" spans="1:10" ht="15.75" x14ac:dyDescent="0.25">
      <c r="C154" s="58"/>
      <c r="D154" s="58"/>
      <c r="E154" s="58"/>
      <c r="F154" s="58"/>
      <c r="G154" s="58"/>
      <c r="H154" s="58"/>
      <c r="I154" s="54"/>
    </row>
    <row r="155" spans="1:10" ht="15.75" x14ac:dyDescent="0.25">
      <c r="C155" s="58"/>
      <c r="D155" s="58"/>
      <c r="E155" s="58"/>
      <c r="F155" s="58"/>
      <c r="G155" s="58"/>
      <c r="H155" s="58"/>
      <c r="I155" s="54"/>
    </row>
    <row r="156" spans="1:10" x14ac:dyDescent="0.25">
      <c r="C156" s="59"/>
      <c r="D156" s="59"/>
      <c r="E156" s="59"/>
      <c r="F156" s="59"/>
      <c r="G156" s="59"/>
      <c r="H156" s="59"/>
      <c r="I156" s="54"/>
    </row>
    <row r="157" spans="1:10" ht="15.75" x14ac:dyDescent="0.25">
      <c r="C157" s="60"/>
      <c r="D157" s="60"/>
      <c r="E157" s="60"/>
      <c r="I157" s="54"/>
    </row>
    <row r="158" spans="1:10" ht="15.75" x14ac:dyDescent="0.25">
      <c r="C158" s="60"/>
      <c r="D158" s="60"/>
      <c r="E158" s="60"/>
      <c r="G158" s="59"/>
      <c r="H158" s="58"/>
      <c r="I158" s="54"/>
    </row>
    <row r="159" spans="1:10" ht="15.75" x14ac:dyDescent="0.25">
      <c r="C159" s="61"/>
      <c r="D159" s="61"/>
      <c r="E159" s="61"/>
      <c r="H159" s="61"/>
      <c r="I159" s="54"/>
    </row>
    <row r="160" spans="1:10" ht="15.75" x14ac:dyDescent="0.25">
      <c r="C160" s="58"/>
      <c r="D160" s="61"/>
      <c r="E160" s="61"/>
      <c r="H160" s="61"/>
      <c r="I160" s="54"/>
    </row>
    <row r="161" spans="3:9" ht="15.75" x14ac:dyDescent="0.25">
      <c r="C161" s="61"/>
      <c r="D161" s="61"/>
      <c r="E161" s="61"/>
      <c r="H161" s="61"/>
      <c r="I161" s="54"/>
    </row>
    <row r="162" spans="3:9" ht="15.75" x14ac:dyDescent="0.25">
      <c r="C162" s="58"/>
      <c r="D162" s="58"/>
      <c r="E162" s="61"/>
      <c r="G162" s="59"/>
      <c r="H162" s="58"/>
      <c r="I162" s="54"/>
    </row>
    <row r="163" spans="3:9" ht="15.75" x14ac:dyDescent="0.25">
      <c r="C163" s="58"/>
      <c r="D163" s="58"/>
      <c r="E163" s="61"/>
      <c r="G163" s="59"/>
      <c r="H163" s="58"/>
      <c r="I163" s="54"/>
    </row>
    <row r="164" spans="3:9" x14ac:dyDescent="0.25">
      <c r="H164" s="54"/>
      <c r="I164" s="54"/>
    </row>
    <row r="165" spans="3:9" x14ac:dyDescent="0.25">
      <c r="H165" s="54"/>
      <c r="I165" s="54"/>
    </row>
    <row r="166" spans="3:9" x14ac:dyDescent="0.25">
      <c r="H166" s="54"/>
      <c r="I166" s="54"/>
    </row>
    <row r="167" spans="3:9" x14ac:dyDescent="0.25">
      <c r="H167" s="54"/>
      <c r="I167" s="54"/>
    </row>
    <row r="168" spans="3:9" x14ac:dyDescent="0.25">
      <c r="H168" s="54"/>
      <c r="I168" s="54"/>
    </row>
    <row r="169" spans="3:9" x14ac:dyDescent="0.25">
      <c r="H169" s="54"/>
      <c r="I169" s="54"/>
    </row>
    <row r="170" spans="3:9" x14ac:dyDescent="0.25">
      <c r="H170" s="54"/>
      <c r="I170" s="54"/>
    </row>
    <row r="171" spans="3:9" x14ac:dyDescent="0.25">
      <c r="H171" s="54"/>
      <c r="I171" s="54"/>
    </row>
    <row r="172" spans="3:9" x14ac:dyDescent="0.25">
      <c r="H172" s="54"/>
      <c r="I172" s="54"/>
    </row>
    <row r="173" spans="3:9" x14ac:dyDescent="0.25">
      <c r="H173" s="54"/>
      <c r="I173" s="54"/>
    </row>
    <row r="174" spans="3:9" x14ac:dyDescent="0.25">
      <c r="H174" s="54"/>
      <c r="I174" s="54"/>
    </row>
    <row r="175" spans="3:9" x14ac:dyDescent="0.25">
      <c r="H175" s="54"/>
      <c r="I175" s="54"/>
    </row>
    <row r="176" spans="3:9" x14ac:dyDescent="0.25">
      <c r="H176" s="54"/>
      <c r="I176" s="54"/>
    </row>
    <row r="177" spans="8:9" x14ac:dyDescent="0.25">
      <c r="H177" s="54"/>
      <c r="I177" s="54"/>
    </row>
    <row r="178" spans="8:9" x14ac:dyDescent="0.25">
      <c r="H178" s="54"/>
      <c r="I178" s="54"/>
    </row>
    <row r="179" spans="8:9" x14ac:dyDescent="0.25">
      <c r="H179" s="54"/>
      <c r="I179" s="54"/>
    </row>
    <row r="180" spans="8:9" x14ac:dyDescent="0.25">
      <c r="H180" s="54"/>
      <c r="I180" s="54"/>
    </row>
    <row r="181" spans="8:9" x14ac:dyDescent="0.25">
      <c r="H181" s="54"/>
      <c r="I181" s="54"/>
    </row>
    <row r="182" spans="8:9" x14ac:dyDescent="0.25">
      <c r="H182" s="54"/>
      <c r="I182" s="54"/>
    </row>
    <row r="183" spans="8:9" x14ac:dyDescent="0.25">
      <c r="H183" s="54"/>
      <c r="I183" s="54"/>
    </row>
    <row r="184" spans="8:9" x14ac:dyDescent="0.25">
      <c r="H184" s="54"/>
      <c r="I184" s="54"/>
    </row>
    <row r="185" spans="8:9" x14ac:dyDescent="0.25">
      <c r="H185" s="54"/>
      <c r="I185" s="54"/>
    </row>
    <row r="186" spans="8:9" x14ac:dyDescent="0.25">
      <c r="H186" s="54"/>
      <c r="I186" s="54"/>
    </row>
    <row r="187" spans="8:9" x14ac:dyDescent="0.25">
      <c r="H187" s="54"/>
      <c r="I187" s="54"/>
    </row>
    <row r="188" spans="8:9" x14ac:dyDescent="0.25">
      <c r="H188" s="54"/>
      <c r="I188" s="54"/>
    </row>
    <row r="189" spans="8:9" x14ac:dyDescent="0.25">
      <c r="H189" s="54"/>
      <c r="I189" s="54"/>
    </row>
    <row r="190" spans="8:9" x14ac:dyDescent="0.25">
      <c r="H190" s="54"/>
      <c r="I190" s="54"/>
    </row>
    <row r="191" spans="8:9" x14ac:dyDescent="0.25">
      <c r="H191" s="54"/>
      <c r="I191" s="54"/>
    </row>
    <row r="192" spans="8:9" x14ac:dyDescent="0.25">
      <c r="H192" s="54"/>
      <c r="I192" s="54"/>
    </row>
    <row r="193" spans="8:9" x14ac:dyDescent="0.25">
      <c r="H193" s="54"/>
      <c r="I193" s="54"/>
    </row>
    <row r="194" spans="8:9" x14ac:dyDescent="0.25">
      <c r="H194" s="54"/>
      <c r="I194" s="54"/>
    </row>
    <row r="195" spans="8:9" x14ac:dyDescent="0.25">
      <c r="H195" s="54"/>
      <c r="I195" s="54"/>
    </row>
    <row r="196" spans="8:9" x14ac:dyDescent="0.25">
      <c r="H196" s="54"/>
      <c r="I196" s="54"/>
    </row>
    <row r="197" spans="8:9" x14ac:dyDescent="0.25">
      <c r="H197" s="54"/>
      <c r="I197" s="54"/>
    </row>
    <row r="198" spans="8:9" x14ac:dyDescent="0.25">
      <c r="H198" s="54"/>
      <c r="I198" s="54"/>
    </row>
    <row r="199" spans="8:9" x14ac:dyDescent="0.25">
      <c r="H199" s="54"/>
      <c r="I199" s="54"/>
    </row>
    <row r="200" spans="8:9" x14ac:dyDescent="0.25">
      <c r="H200" s="54"/>
      <c r="I200" s="54"/>
    </row>
    <row r="201" spans="8:9" x14ac:dyDescent="0.25">
      <c r="H201" s="54"/>
      <c r="I201" s="54"/>
    </row>
    <row r="202" spans="8:9" x14ac:dyDescent="0.25">
      <c r="H202" s="54"/>
      <c r="I202" s="54"/>
    </row>
    <row r="203" spans="8:9" x14ac:dyDescent="0.25">
      <c r="H203" s="54"/>
      <c r="I203" s="54"/>
    </row>
    <row r="204" spans="8:9" x14ac:dyDescent="0.25">
      <c r="H204" s="54"/>
      <c r="I204" s="54"/>
    </row>
    <row r="205" spans="8:9" x14ac:dyDescent="0.25">
      <c r="H205" s="54"/>
      <c r="I205" s="54"/>
    </row>
    <row r="206" spans="8:9" x14ac:dyDescent="0.25">
      <c r="H206" s="54"/>
      <c r="I206" s="54"/>
    </row>
    <row r="207" spans="8:9" x14ac:dyDescent="0.25">
      <c r="H207" s="54"/>
      <c r="I207" s="54"/>
    </row>
    <row r="208" spans="8:9" x14ac:dyDescent="0.25">
      <c r="H208" s="54"/>
      <c r="I208" s="54"/>
    </row>
    <row r="209" spans="8:9" x14ac:dyDescent="0.25">
      <c r="H209" s="54"/>
      <c r="I209" s="54"/>
    </row>
    <row r="210" spans="8:9" x14ac:dyDescent="0.25">
      <c r="H210" s="54"/>
      <c r="I210" s="54"/>
    </row>
    <row r="211" spans="8:9" x14ac:dyDescent="0.25">
      <c r="H211" s="54"/>
      <c r="I211" s="54"/>
    </row>
    <row r="212" spans="8:9" x14ac:dyDescent="0.25">
      <c r="H212" s="54"/>
      <c r="I212" s="54"/>
    </row>
    <row r="213" spans="8:9" x14ac:dyDescent="0.25">
      <c r="H213" s="54"/>
      <c r="I213" s="54"/>
    </row>
    <row r="214" spans="8:9" x14ac:dyDescent="0.25">
      <c r="H214" s="54"/>
      <c r="I214" s="54"/>
    </row>
    <row r="215" spans="8:9" x14ac:dyDescent="0.25">
      <c r="H215" s="54"/>
      <c r="I215" s="54"/>
    </row>
    <row r="216" spans="8:9" x14ac:dyDescent="0.25">
      <c r="H216" s="54"/>
      <c r="I216" s="54"/>
    </row>
    <row r="217" spans="8:9" x14ac:dyDescent="0.25">
      <c r="H217" s="54"/>
      <c r="I217" s="54"/>
    </row>
    <row r="218" spans="8:9" x14ac:dyDescent="0.25">
      <c r="H218" s="54"/>
      <c r="I218" s="54"/>
    </row>
    <row r="219" spans="8:9" x14ac:dyDescent="0.25">
      <c r="H219" s="54"/>
      <c r="I219" s="54"/>
    </row>
    <row r="220" spans="8:9" x14ac:dyDescent="0.25">
      <c r="H220" s="54"/>
      <c r="I220" s="54"/>
    </row>
    <row r="221" spans="8:9" x14ac:dyDescent="0.25">
      <c r="H221" s="54"/>
      <c r="I221" s="54"/>
    </row>
    <row r="222" spans="8:9" x14ac:dyDescent="0.25">
      <c r="H222" s="54"/>
      <c r="I222" s="54"/>
    </row>
    <row r="223" spans="8:9" x14ac:dyDescent="0.25">
      <c r="H223" s="54"/>
      <c r="I223" s="54"/>
    </row>
    <row r="224" spans="8:9" x14ac:dyDescent="0.25">
      <c r="H224" s="54"/>
      <c r="I224" s="54"/>
    </row>
    <row r="225" spans="8:9" x14ac:dyDescent="0.25">
      <c r="H225" s="54"/>
      <c r="I225" s="54"/>
    </row>
  </sheetData>
  <mergeCells count="13">
    <mergeCell ref="B150:C150"/>
    <mergeCell ref="A87:B87"/>
    <mergeCell ref="A91:B91"/>
    <mergeCell ref="A104:B104"/>
    <mergeCell ref="A126:B126"/>
    <mergeCell ref="A134:B134"/>
    <mergeCell ref="A142:B142"/>
    <mergeCell ref="A72:B72"/>
    <mergeCell ref="A3:B3"/>
    <mergeCell ref="A5:B5"/>
    <mergeCell ref="A35:B35"/>
    <mergeCell ref="A50:B50"/>
    <mergeCell ref="A2:J2"/>
  </mergeCells>
  <pageMargins left="0.78740157480314965" right="0.39370078740157483" top="0.78740157480314965" bottom="0.78740157480314965" header="0.31496062992125984" footer="0.31496062992125984"/>
  <pageSetup paperSize="9" scale="72" fitToHeight="0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5"/>
  <sheetViews>
    <sheetView topLeftCell="B1" zoomScale="73" zoomScaleNormal="73" workbookViewId="0">
      <selection activeCell="S4" sqref="S4"/>
    </sheetView>
  </sheetViews>
  <sheetFormatPr defaultColWidth="9.140625" defaultRowHeight="15" x14ac:dyDescent="0.25"/>
  <cols>
    <col min="1" max="1" width="10.140625" style="69" hidden="1" customWidth="1"/>
    <col min="2" max="2" width="59.85546875" style="69" customWidth="1"/>
    <col min="3" max="3" width="13" style="69" hidden="1" customWidth="1"/>
    <col min="4" max="4" width="16.5703125" style="69" hidden="1" customWidth="1"/>
    <col min="5" max="5" width="16.42578125" style="69" hidden="1" customWidth="1"/>
    <col min="6" max="6" width="16.7109375" style="69" hidden="1" customWidth="1"/>
    <col min="7" max="7" width="19.85546875" style="69" customWidth="1"/>
    <col min="8" max="8" width="22" style="69" customWidth="1"/>
    <col min="9" max="9" width="19.5703125" style="69" customWidth="1"/>
    <col min="10" max="10" width="18" style="69" customWidth="1"/>
    <col min="11" max="11" width="28.42578125" style="69" customWidth="1"/>
    <col min="12" max="12" width="16.85546875" style="69" customWidth="1"/>
    <col min="13" max="13" width="31.42578125" style="69" customWidth="1"/>
    <col min="14" max="14" width="18" style="69" hidden="1" customWidth="1"/>
    <col min="15" max="15" width="18" style="69" customWidth="1"/>
    <col min="16" max="16384" width="9.140625" style="69"/>
  </cols>
  <sheetData>
    <row r="1" spans="1:15" ht="15.75" x14ac:dyDescent="0.25">
      <c r="M1" s="241"/>
      <c r="O1" s="240" t="s">
        <v>291</v>
      </c>
    </row>
    <row r="2" spans="1:15" s="68" customFormat="1" ht="98.25" customHeight="1" thickBot="1" x14ac:dyDescent="0.3">
      <c r="A2" s="238" t="s">
        <v>286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s="68" customFormat="1" ht="55.5" customHeight="1" x14ac:dyDescent="0.25">
      <c r="A3" s="217" t="s">
        <v>0</v>
      </c>
      <c r="B3" s="219" t="s">
        <v>4</v>
      </c>
      <c r="C3" s="221" t="s">
        <v>80</v>
      </c>
      <c r="D3" s="222"/>
      <c r="E3" s="222"/>
      <c r="F3" s="222"/>
      <c r="G3" s="223"/>
      <c r="H3" s="219" t="s">
        <v>128</v>
      </c>
      <c r="I3" s="219" t="s">
        <v>2</v>
      </c>
      <c r="J3" s="219" t="s">
        <v>3</v>
      </c>
      <c r="K3" s="219" t="s">
        <v>5</v>
      </c>
      <c r="L3" s="219" t="s">
        <v>129</v>
      </c>
      <c r="M3" s="215" t="s">
        <v>1</v>
      </c>
      <c r="N3" s="215" t="s">
        <v>130</v>
      </c>
      <c r="O3" s="215" t="s">
        <v>287</v>
      </c>
    </row>
    <row r="4" spans="1:15" s="68" customFormat="1" ht="150" customHeight="1" x14ac:dyDescent="0.25">
      <c r="A4" s="218"/>
      <c r="B4" s="220"/>
      <c r="C4" s="224"/>
      <c r="D4" s="225"/>
      <c r="E4" s="225"/>
      <c r="F4" s="225"/>
      <c r="G4" s="226"/>
      <c r="H4" s="220"/>
      <c r="I4" s="220"/>
      <c r="J4" s="220"/>
      <c r="K4" s="220"/>
      <c r="L4" s="220"/>
      <c r="M4" s="216"/>
      <c r="N4" s="216"/>
      <c r="O4" s="216"/>
    </row>
    <row r="5" spans="1:15" ht="15" customHeight="1" x14ac:dyDescent="0.25">
      <c r="A5" s="218"/>
      <c r="B5" s="220"/>
      <c r="C5" s="227"/>
      <c r="D5" s="228"/>
      <c r="E5" s="228"/>
      <c r="F5" s="228"/>
      <c r="G5" s="229"/>
      <c r="H5" s="220"/>
      <c r="I5" s="220"/>
      <c r="J5" s="220"/>
      <c r="K5" s="220"/>
      <c r="L5" s="220"/>
      <c r="M5" s="216"/>
      <c r="N5" s="216"/>
      <c r="O5" s="216"/>
    </row>
    <row r="6" spans="1:15" ht="37.5" customHeight="1" x14ac:dyDescent="0.25">
      <c r="A6" s="230" t="s">
        <v>77</v>
      </c>
      <c r="B6" s="231"/>
      <c r="C6" s="231"/>
      <c r="D6" s="231"/>
      <c r="E6" s="231"/>
      <c r="F6" s="231"/>
      <c r="G6" s="232"/>
      <c r="H6" s="70">
        <f>H7+H28+H47+H53+H59+H86+H100+H106+H117+H133+H170+H180+H186+H195+H219</f>
        <v>2520.5329999999994</v>
      </c>
      <c r="I6" s="71" t="s">
        <v>10</v>
      </c>
      <c r="J6" s="71" t="s">
        <v>10</v>
      </c>
      <c r="K6" s="70">
        <f>K7+K28+K47+K53+K59+K86+K100+K106+K117+K133+K170+K180+K186+K195+K219</f>
        <v>26470587.400000002</v>
      </c>
      <c r="L6" s="71" t="s">
        <v>10</v>
      </c>
      <c r="M6" s="72">
        <f>M7+M28+M47+M53+M59+M86+M100+M106+M117+M133+M170+M180+M186+M195+M219</f>
        <v>23450312.482299998</v>
      </c>
      <c r="N6" s="72"/>
      <c r="O6" s="169">
        <f>SUM(O8:O225)</f>
        <v>23452.599999999995</v>
      </c>
    </row>
    <row r="7" spans="1:15" s="76" customFormat="1" ht="22.5" x14ac:dyDescent="0.25">
      <c r="A7" s="212" t="s">
        <v>63</v>
      </c>
      <c r="B7" s="213"/>
      <c r="C7" s="213"/>
      <c r="D7" s="213"/>
      <c r="E7" s="213"/>
      <c r="F7" s="213"/>
      <c r="G7" s="214"/>
      <c r="H7" s="73">
        <f>H8+H14+H19+H22</f>
        <v>394.00000000000006</v>
      </c>
      <c r="I7" s="73" t="s">
        <v>10</v>
      </c>
      <c r="J7" s="73" t="s">
        <v>10</v>
      </c>
      <c r="K7" s="74">
        <f>K8+K14+K19+K22</f>
        <v>4015963.8000000003</v>
      </c>
      <c r="L7" s="75" t="s">
        <v>10</v>
      </c>
      <c r="M7" s="74">
        <f>M8+M14+M19+M22</f>
        <v>3661552.7579999999</v>
      </c>
      <c r="N7" s="74"/>
      <c r="O7" s="74"/>
    </row>
    <row r="8" spans="1:15" s="68" customFormat="1" ht="20.25" x14ac:dyDescent="0.25">
      <c r="A8" s="77"/>
      <c r="B8" s="78" t="s">
        <v>131</v>
      </c>
      <c r="C8" s="78" t="s">
        <v>9</v>
      </c>
      <c r="D8" s="78" t="s">
        <v>9</v>
      </c>
      <c r="E8" s="78" t="s">
        <v>9</v>
      </c>
      <c r="F8" s="78" t="s">
        <v>9</v>
      </c>
      <c r="G8" s="78" t="s">
        <v>10</v>
      </c>
      <c r="H8" s="78">
        <v>170</v>
      </c>
      <c r="I8" s="78" t="s">
        <v>10</v>
      </c>
      <c r="J8" s="78">
        <v>398</v>
      </c>
      <c r="K8" s="79">
        <f>H9*I9+H10*I10+H11*I11+H12*I12+H13*I13+H8*J8</f>
        <v>1764591.5</v>
      </c>
      <c r="L8" s="79">
        <v>0.91</v>
      </c>
      <c r="M8" s="80">
        <f>K8*L8</f>
        <v>1605778.2650000001</v>
      </c>
      <c r="N8" s="81">
        <f>M8/1000</f>
        <v>1605.7782650000001</v>
      </c>
      <c r="O8" s="81">
        <f>ROUND(N8,1)</f>
        <v>1605.8</v>
      </c>
    </row>
    <row r="9" spans="1:15" s="68" customFormat="1" ht="20.25" x14ac:dyDescent="0.25">
      <c r="A9" s="82"/>
      <c r="B9" s="38"/>
      <c r="C9" s="38"/>
      <c r="D9" s="38"/>
      <c r="E9" s="38"/>
      <c r="F9" s="38"/>
      <c r="G9" s="83" t="s">
        <v>11</v>
      </c>
      <c r="H9" s="38">
        <v>20</v>
      </c>
      <c r="I9" s="84">
        <v>18467</v>
      </c>
      <c r="J9" s="38"/>
      <c r="K9" s="38"/>
      <c r="L9" s="38"/>
      <c r="M9" s="85"/>
      <c r="N9" s="85"/>
      <c r="O9" s="85"/>
    </row>
    <row r="10" spans="1:15" s="68" customFormat="1" ht="20.25" x14ac:dyDescent="0.25">
      <c r="A10" s="82"/>
      <c r="B10" s="38"/>
      <c r="C10" s="38"/>
      <c r="D10" s="38"/>
      <c r="E10" s="38"/>
      <c r="F10" s="38"/>
      <c r="G10" s="83" t="s">
        <v>12</v>
      </c>
      <c r="H10" s="38">
        <v>20</v>
      </c>
      <c r="I10" s="84">
        <v>15291</v>
      </c>
      <c r="J10" s="38"/>
      <c r="K10" s="38"/>
      <c r="L10" s="38"/>
      <c r="M10" s="85"/>
      <c r="N10" s="85"/>
      <c r="O10" s="85"/>
    </row>
    <row r="11" spans="1:15" s="68" customFormat="1" ht="20.25" x14ac:dyDescent="0.25">
      <c r="A11" s="82"/>
      <c r="B11" s="38"/>
      <c r="C11" s="38"/>
      <c r="D11" s="38"/>
      <c r="E11" s="38"/>
      <c r="F11" s="38"/>
      <c r="G11" s="83" t="s">
        <v>13</v>
      </c>
      <c r="H11" s="38">
        <v>21.5</v>
      </c>
      <c r="I11" s="84">
        <v>12022</v>
      </c>
      <c r="J11" s="38"/>
      <c r="K11" s="38"/>
      <c r="L11" s="38"/>
      <c r="M11" s="85"/>
      <c r="N11" s="85"/>
      <c r="O11" s="85"/>
    </row>
    <row r="12" spans="1:15" s="68" customFormat="1" ht="20.25" x14ac:dyDescent="0.25">
      <c r="A12" s="82"/>
      <c r="B12" s="38"/>
      <c r="C12" s="38"/>
      <c r="D12" s="38"/>
      <c r="E12" s="38"/>
      <c r="F12" s="38"/>
      <c r="G12" s="83" t="s">
        <v>14</v>
      </c>
      <c r="H12" s="38">
        <v>64</v>
      </c>
      <c r="I12" s="84">
        <v>8402</v>
      </c>
      <c r="J12" s="38"/>
      <c r="K12" s="38"/>
      <c r="L12" s="38"/>
      <c r="M12" s="85"/>
      <c r="N12" s="85"/>
      <c r="O12" s="85"/>
    </row>
    <row r="13" spans="1:15" s="68" customFormat="1" ht="20.25" x14ac:dyDescent="0.25">
      <c r="A13" s="82"/>
      <c r="B13" s="38"/>
      <c r="C13" s="38"/>
      <c r="D13" s="38"/>
      <c r="E13" s="38"/>
      <c r="F13" s="38"/>
      <c r="G13" s="83" t="s">
        <v>15</v>
      </c>
      <c r="H13" s="38">
        <v>44.5</v>
      </c>
      <c r="I13" s="84">
        <v>5069</v>
      </c>
      <c r="J13" s="38"/>
      <c r="K13" s="38"/>
      <c r="L13" s="38"/>
      <c r="M13" s="85"/>
      <c r="N13" s="85"/>
      <c r="O13" s="85"/>
    </row>
    <row r="14" spans="1:15" s="68" customFormat="1" ht="20.25" x14ac:dyDescent="0.25">
      <c r="A14" s="77"/>
      <c r="B14" s="78" t="s">
        <v>31</v>
      </c>
      <c r="C14" s="78" t="s">
        <v>9</v>
      </c>
      <c r="D14" s="78" t="s">
        <v>9</v>
      </c>
      <c r="E14" s="78" t="s">
        <v>9</v>
      </c>
      <c r="F14" s="78" t="s">
        <v>9</v>
      </c>
      <c r="G14" s="78" t="s">
        <v>10</v>
      </c>
      <c r="H14" s="78">
        <v>92.3</v>
      </c>
      <c r="I14" s="78" t="s">
        <v>10</v>
      </c>
      <c r="J14" s="78">
        <v>398</v>
      </c>
      <c r="K14" s="79">
        <f>H15*I15+H16*I16+H17*I17+H14*J14</f>
        <v>822250.20000000007</v>
      </c>
      <c r="L14" s="79">
        <v>0.91</v>
      </c>
      <c r="M14" s="80">
        <f>K14*L14</f>
        <v>748247.68200000015</v>
      </c>
      <c r="N14" s="81">
        <f>M14/1000</f>
        <v>748.24768200000017</v>
      </c>
      <c r="O14" s="81">
        <v>748.3</v>
      </c>
    </row>
    <row r="15" spans="1:15" s="68" customFormat="1" ht="20.25" x14ac:dyDescent="0.25">
      <c r="A15" s="82"/>
      <c r="B15" s="38"/>
      <c r="C15" s="38"/>
      <c r="D15" s="38"/>
      <c r="E15" s="38"/>
      <c r="F15" s="38"/>
      <c r="G15" s="83" t="s">
        <v>11</v>
      </c>
      <c r="H15" s="38">
        <v>10</v>
      </c>
      <c r="I15" s="84">
        <v>18467</v>
      </c>
      <c r="J15" s="38"/>
      <c r="K15" s="38"/>
      <c r="L15" s="38"/>
      <c r="M15" s="85"/>
      <c r="N15" s="85"/>
      <c r="O15" s="85"/>
    </row>
    <row r="16" spans="1:15" s="68" customFormat="1" ht="20.25" x14ac:dyDescent="0.25">
      <c r="A16" s="82"/>
      <c r="B16" s="38"/>
      <c r="C16" s="38"/>
      <c r="D16" s="38"/>
      <c r="E16" s="38"/>
      <c r="F16" s="38"/>
      <c r="G16" s="83" t="s">
        <v>12</v>
      </c>
      <c r="H16" s="38">
        <v>15</v>
      </c>
      <c r="I16" s="84">
        <v>15291</v>
      </c>
      <c r="J16" s="38"/>
      <c r="K16" s="38"/>
      <c r="L16" s="38"/>
      <c r="M16" s="85"/>
      <c r="N16" s="85"/>
      <c r="O16" s="85"/>
    </row>
    <row r="17" spans="1:15" s="68" customFormat="1" ht="20.25" x14ac:dyDescent="0.25">
      <c r="A17" s="82"/>
      <c r="B17" s="38"/>
      <c r="C17" s="38"/>
      <c r="D17" s="38"/>
      <c r="E17" s="38"/>
      <c r="F17" s="38"/>
      <c r="G17" s="83" t="s">
        <v>13</v>
      </c>
      <c r="H17" s="38">
        <v>30.9</v>
      </c>
      <c r="I17" s="84">
        <v>12022</v>
      </c>
      <c r="J17" s="38"/>
      <c r="K17" s="38"/>
      <c r="L17" s="38"/>
      <c r="M17" s="85"/>
      <c r="N17" s="85"/>
      <c r="O17" s="85"/>
    </row>
    <row r="18" spans="1:15" s="68" customFormat="1" ht="20.25" x14ac:dyDescent="0.25">
      <c r="A18" s="82"/>
      <c r="B18" s="38"/>
      <c r="C18" s="38"/>
      <c r="D18" s="38"/>
      <c r="E18" s="38"/>
      <c r="F18" s="38"/>
      <c r="G18" s="83" t="s">
        <v>14</v>
      </c>
      <c r="H18" s="38">
        <v>36.4</v>
      </c>
      <c r="I18" s="84">
        <v>8402</v>
      </c>
      <c r="J18" s="38"/>
      <c r="K18" s="38"/>
      <c r="L18" s="38"/>
      <c r="M18" s="85"/>
      <c r="N18" s="85"/>
      <c r="O18" s="85"/>
    </row>
    <row r="19" spans="1:15" s="68" customFormat="1" ht="20.25" x14ac:dyDescent="0.25">
      <c r="A19" s="77"/>
      <c r="B19" s="78" t="s">
        <v>27</v>
      </c>
      <c r="C19" s="78" t="s">
        <v>9</v>
      </c>
      <c r="D19" s="78" t="s">
        <v>9</v>
      </c>
      <c r="E19" s="78" t="s">
        <v>9</v>
      </c>
      <c r="F19" s="78" t="s">
        <v>9</v>
      </c>
      <c r="G19" s="78" t="s">
        <v>10</v>
      </c>
      <c r="H19" s="78">
        <v>68.400000000000006</v>
      </c>
      <c r="I19" s="78" t="s">
        <v>10</v>
      </c>
      <c r="J19" s="78">
        <v>398</v>
      </c>
      <c r="K19" s="79">
        <f>H20*I20+H21*I21+H19*J19</f>
        <v>702570</v>
      </c>
      <c r="L19" s="79">
        <v>0.92</v>
      </c>
      <c r="M19" s="80">
        <f>K19*L19</f>
        <v>646364.4</v>
      </c>
      <c r="N19" s="81">
        <f>M19/1000</f>
        <v>646.36440000000005</v>
      </c>
      <c r="O19" s="81">
        <f>ROUND(N19,1)</f>
        <v>646.4</v>
      </c>
    </row>
    <row r="20" spans="1:15" s="68" customFormat="1" ht="20.25" x14ac:dyDescent="0.25">
      <c r="A20" s="82"/>
      <c r="B20" s="38"/>
      <c r="C20" s="38"/>
      <c r="D20" s="38"/>
      <c r="E20" s="38"/>
      <c r="F20" s="38"/>
      <c r="G20" s="83" t="s">
        <v>11</v>
      </c>
      <c r="H20" s="38">
        <v>10</v>
      </c>
      <c r="I20" s="84">
        <v>18467</v>
      </c>
      <c r="J20" s="38"/>
      <c r="K20" s="38"/>
      <c r="L20" s="38"/>
      <c r="M20" s="85"/>
      <c r="N20" s="85"/>
      <c r="O20" s="85"/>
    </row>
    <row r="21" spans="1:15" s="68" customFormat="1" ht="20.25" x14ac:dyDescent="0.25">
      <c r="A21" s="82"/>
      <c r="B21" s="38"/>
      <c r="C21" s="38"/>
      <c r="D21" s="38"/>
      <c r="E21" s="38"/>
      <c r="F21" s="38"/>
      <c r="G21" s="83" t="s">
        <v>14</v>
      </c>
      <c r="H21" s="38">
        <v>58.4</v>
      </c>
      <c r="I21" s="84">
        <v>8402</v>
      </c>
      <c r="J21" s="38"/>
      <c r="K21" s="38"/>
      <c r="L21" s="38"/>
      <c r="M21" s="85"/>
      <c r="N21" s="85"/>
      <c r="O21" s="85"/>
    </row>
    <row r="22" spans="1:15" s="68" customFormat="1" ht="20.25" x14ac:dyDescent="0.25">
      <c r="A22" s="77"/>
      <c r="B22" s="78" t="s">
        <v>132</v>
      </c>
      <c r="C22" s="78" t="s">
        <v>9</v>
      </c>
      <c r="D22" s="78" t="s">
        <v>9</v>
      </c>
      <c r="E22" s="78" t="s">
        <v>9</v>
      </c>
      <c r="F22" s="78" t="s">
        <v>9</v>
      </c>
      <c r="G22" s="78" t="s">
        <v>10</v>
      </c>
      <c r="H22" s="78">
        <v>63.3</v>
      </c>
      <c r="I22" s="78" t="s">
        <v>10</v>
      </c>
      <c r="J22" s="78">
        <v>398</v>
      </c>
      <c r="K22" s="79">
        <f>H23*I23+H24*I24+H25*I25+H26*I26+H27*I27+H22*J22</f>
        <v>726552.1</v>
      </c>
      <c r="L22" s="79">
        <v>0.91</v>
      </c>
      <c r="M22" s="80">
        <f>K22*L22</f>
        <v>661162.41099999996</v>
      </c>
      <c r="N22" s="81">
        <f>M22/1000</f>
        <v>661.16241100000002</v>
      </c>
      <c r="O22" s="81">
        <f>ROUND(N22,1)</f>
        <v>661.2</v>
      </c>
    </row>
    <row r="23" spans="1:15" s="68" customFormat="1" ht="20.25" x14ac:dyDescent="0.25">
      <c r="A23" s="82"/>
      <c r="B23" s="38"/>
      <c r="C23" s="38"/>
      <c r="D23" s="38"/>
      <c r="E23" s="38"/>
      <c r="F23" s="38"/>
      <c r="G23" s="83" t="s">
        <v>11</v>
      </c>
      <c r="H23" s="38">
        <v>10</v>
      </c>
      <c r="I23" s="84">
        <v>18467</v>
      </c>
      <c r="J23" s="38"/>
      <c r="K23" s="38"/>
      <c r="L23" s="86"/>
      <c r="M23" s="85"/>
      <c r="N23" s="85"/>
      <c r="O23" s="85"/>
    </row>
    <row r="24" spans="1:15" s="68" customFormat="1" ht="20.25" x14ac:dyDescent="0.25">
      <c r="A24" s="82"/>
      <c r="B24" s="38"/>
      <c r="C24" s="38"/>
      <c r="D24" s="38"/>
      <c r="E24" s="38"/>
      <c r="F24" s="38"/>
      <c r="G24" s="83" t="s">
        <v>12</v>
      </c>
      <c r="H24" s="38">
        <v>10</v>
      </c>
      <c r="I24" s="84">
        <v>15291</v>
      </c>
      <c r="J24" s="38"/>
      <c r="K24" s="38"/>
      <c r="L24" s="86"/>
      <c r="M24" s="85"/>
      <c r="N24" s="85"/>
      <c r="O24" s="85"/>
    </row>
    <row r="25" spans="1:15" s="68" customFormat="1" ht="20.25" x14ac:dyDescent="0.25">
      <c r="A25" s="82"/>
      <c r="B25" s="38"/>
      <c r="C25" s="38"/>
      <c r="D25" s="38"/>
      <c r="E25" s="38"/>
      <c r="F25" s="38"/>
      <c r="G25" s="83" t="s">
        <v>13</v>
      </c>
      <c r="H25" s="38">
        <v>15</v>
      </c>
      <c r="I25" s="84">
        <v>12022</v>
      </c>
      <c r="J25" s="38"/>
      <c r="K25" s="38"/>
      <c r="L25" s="86"/>
      <c r="M25" s="85"/>
      <c r="N25" s="85"/>
      <c r="O25" s="85"/>
    </row>
    <row r="26" spans="1:15" s="68" customFormat="1" ht="20.25" x14ac:dyDescent="0.25">
      <c r="A26" s="82"/>
      <c r="B26" s="38"/>
      <c r="C26" s="38"/>
      <c r="D26" s="38"/>
      <c r="E26" s="38"/>
      <c r="F26" s="38"/>
      <c r="G26" s="83" t="s">
        <v>14</v>
      </c>
      <c r="H26" s="38">
        <v>12</v>
      </c>
      <c r="I26" s="84">
        <v>8402</v>
      </c>
      <c r="J26" s="38"/>
      <c r="K26" s="38"/>
      <c r="L26" s="86"/>
      <c r="M26" s="85"/>
      <c r="N26" s="85"/>
      <c r="O26" s="85"/>
    </row>
    <row r="27" spans="1:15" s="68" customFormat="1" ht="20.25" x14ac:dyDescent="0.25">
      <c r="A27" s="82"/>
      <c r="B27" s="38"/>
      <c r="C27" s="38"/>
      <c r="D27" s="38"/>
      <c r="E27" s="38"/>
      <c r="F27" s="38"/>
      <c r="G27" s="83" t="s">
        <v>15</v>
      </c>
      <c r="H27" s="38">
        <v>16.3</v>
      </c>
      <c r="I27" s="84">
        <v>5069</v>
      </c>
      <c r="J27" s="38"/>
      <c r="K27" s="38"/>
      <c r="L27" s="86"/>
      <c r="M27" s="85"/>
      <c r="N27" s="85"/>
      <c r="O27" s="85"/>
    </row>
    <row r="28" spans="1:15" s="76" customFormat="1" ht="22.5" x14ac:dyDescent="0.25">
      <c r="A28" s="212" t="s">
        <v>64</v>
      </c>
      <c r="B28" s="213"/>
      <c r="C28" s="213"/>
      <c r="D28" s="213"/>
      <c r="E28" s="213"/>
      <c r="F28" s="213"/>
      <c r="G28" s="214"/>
      <c r="H28" s="73">
        <f>H29+H34+H39+H45</f>
        <v>115</v>
      </c>
      <c r="I28" s="73" t="s">
        <v>10</v>
      </c>
      <c r="J28" s="73" t="s">
        <v>10</v>
      </c>
      <c r="K28" s="74">
        <f>K29+K34+K39+K45</f>
        <v>1270910.5</v>
      </c>
      <c r="L28" s="75" t="s">
        <v>10</v>
      </c>
      <c r="M28" s="74">
        <f>M29+M34+M39+M45</f>
        <v>1136879.3450000002</v>
      </c>
      <c r="N28" s="74"/>
      <c r="O28" s="74"/>
    </row>
    <row r="29" spans="1:15" s="68" customFormat="1" ht="20.25" x14ac:dyDescent="0.25">
      <c r="A29" s="77"/>
      <c r="B29" s="78" t="s">
        <v>24</v>
      </c>
      <c r="C29" s="78" t="s">
        <v>9</v>
      </c>
      <c r="D29" s="78" t="s">
        <v>9</v>
      </c>
      <c r="E29" s="78" t="s">
        <v>9</v>
      </c>
      <c r="F29" s="78" t="s">
        <v>9</v>
      </c>
      <c r="G29" s="78" t="s">
        <v>10</v>
      </c>
      <c r="H29" s="78">
        <v>31</v>
      </c>
      <c r="I29" s="78" t="s">
        <v>10</v>
      </c>
      <c r="J29" s="78">
        <v>398</v>
      </c>
      <c r="K29" s="79">
        <f>H30*I30+H31*I31+H32*I32+H29*J29+H33*I33</f>
        <v>304807</v>
      </c>
      <c r="L29" s="79">
        <v>0.9</v>
      </c>
      <c r="M29" s="80">
        <f>K29*L29</f>
        <v>274326.3</v>
      </c>
      <c r="N29" s="81">
        <f>M29/1000</f>
        <v>274.3263</v>
      </c>
      <c r="O29" s="81">
        <v>274.39999999999998</v>
      </c>
    </row>
    <row r="30" spans="1:15" s="68" customFormat="1" ht="20.25" x14ac:dyDescent="0.25">
      <c r="A30" s="82"/>
      <c r="B30" s="38"/>
      <c r="C30" s="38"/>
      <c r="D30" s="38"/>
      <c r="E30" s="38"/>
      <c r="F30" s="38"/>
      <c r="G30" s="83" t="s">
        <v>11</v>
      </c>
      <c r="H30" s="38">
        <v>0.5</v>
      </c>
      <c r="I30" s="84">
        <v>18467</v>
      </c>
      <c r="J30" s="38"/>
      <c r="K30" s="38"/>
      <c r="L30" s="38"/>
      <c r="M30" s="85"/>
      <c r="N30" s="85"/>
      <c r="O30" s="85"/>
    </row>
    <row r="31" spans="1:15" s="68" customFormat="1" ht="20.25" x14ac:dyDescent="0.25">
      <c r="A31" s="82"/>
      <c r="B31" s="38"/>
      <c r="C31" s="38"/>
      <c r="D31" s="38"/>
      <c r="E31" s="38"/>
      <c r="F31" s="38"/>
      <c r="G31" s="83" t="s">
        <v>12</v>
      </c>
      <c r="H31" s="38">
        <v>0.5</v>
      </c>
      <c r="I31" s="84">
        <v>15291</v>
      </c>
      <c r="J31" s="38"/>
      <c r="K31" s="38"/>
      <c r="L31" s="38"/>
      <c r="M31" s="85"/>
      <c r="N31" s="85"/>
      <c r="O31" s="85"/>
    </row>
    <row r="32" spans="1:15" s="68" customFormat="1" ht="20.25" x14ac:dyDescent="0.25">
      <c r="A32" s="82"/>
      <c r="B32" s="38"/>
      <c r="C32" s="38"/>
      <c r="D32" s="38"/>
      <c r="E32" s="38"/>
      <c r="F32" s="38"/>
      <c r="G32" s="83" t="s">
        <v>13</v>
      </c>
      <c r="H32" s="38">
        <v>6.5</v>
      </c>
      <c r="I32" s="84">
        <v>12022</v>
      </c>
      <c r="J32" s="38"/>
      <c r="K32" s="38"/>
      <c r="L32" s="38"/>
      <c r="M32" s="85"/>
      <c r="N32" s="85"/>
      <c r="O32" s="85"/>
    </row>
    <row r="33" spans="1:15" s="68" customFormat="1" ht="20.25" x14ac:dyDescent="0.25">
      <c r="A33" s="82"/>
      <c r="B33" s="38"/>
      <c r="C33" s="38"/>
      <c r="D33" s="38"/>
      <c r="E33" s="38"/>
      <c r="F33" s="38"/>
      <c r="G33" s="83" t="s">
        <v>14</v>
      </c>
      <c r="H33" s="38">
        <v>23.5</v>
      </c>
      <c r="I33" s="84">
        <v>8402</v>
      </c>
      <c r="J33" s="38"/>
      <c r="K33" s="38"/>
      <c r="L33" s="38"/>
      <c r="M33" s="85"/>
      <c r="N33" s="85"/>
      <c r="O33" s="85"/>
    </row>
    <row r="34" spans="1:15" s="68" customFormat="1" ht="20.25" x14ac:dyDescent="0.25">
      <c r="A34" s="77"/>
      <c r="B34" s="78" t="s">
        <v>51</v>
      </c>
      <c r="C34" s="78" t="s">
        <v>9</v>
      </c>
      <c r="D34" s="78" t="s">
        <v>9</v>
      </c>
      <c r="E34" s="78" t="s">
        <v>9</v>
      </c>
      <c r="F34" s="78" t="s">
        <v>9</v>
      </c>
      <c r="G34" s="78" t="s">
        <v>10</v>
      </c>
      <c r="H34" s="78">
        <v>40</v>
      </c>
      <c r="I34" s="78" t="s">
        <v>10</v>
      </c>
      <c r="J34" s="78">
        <v>398</v>
      </c>
      <c r="K34" s="79">
        <f>H35*I35+H36*I36+H37*I37+H34*J34+H38*I38</f>
        <v>433408</v>
      </c>
      <c r="L34" s="79">
        <v>0.92</v>
      </c>
      <c r="M34" s="80">
        <f>K34*L34</f>
        <v>398735.36000000004</v>
      </c>
      <c r="N34" s="81">
        <f>M34/1000</f>
        <v>398.73536000000007</v>
      </c>
      <c r="O34" s="81">
        <v>398.8</v>
      </c>
    </row>
    <row r="35" spans="1:15" s="68" customFormat="1" ht="20.25" x14ac:dyDescent="0.25">
      <c r="A35" s="82"/>
      <c r="B35" s="38"/>
      <c r="C35" s="38"/>
      <c r="D35" s="38"/>
      <c r="E35" s="38"/>
      <c r="F35" s="38"/>
      <c r="G35" s="83" t="s">
        <v>11</v>
      </c>
      <c r="H35" s="38">
        <v>6</v>
      </c>
      <c r="I35" s="84">
        <v>18467</v>
      </c>
      <c r="J35" s="38"/>
      <c r="K35" s="38"/>
      <c r="L35" s="38"/>
      <c r="M35" s="85"/>
      <c r="N35" s="85"/>
      <c r="O35" s="85"/>
    </row>
    <row r="36" spans="1:15" s="68" customFormat="1" ht="20.25" x14ac:dyDescent="0.25">
      <c r="A36" s="82"/>
      <c r="B36" s="38"/>
      <c r="C36" s="38"/>
      <c r="D36" s="38"/>
      <c r="E36" s="38"/>
      <c r="F36" s="38"/>
      <c r="G36" s="83" t="s">
        <v>12</v>
      </c>
      <c r="H36" s="38">
        <v>2</v>
      </c>
      <c r="I36" s="84">
        <v>15291</v>
      </c>
      <c r="J36" s="38"/>
      <c r="K36" s="38"/>
      <c r="L36" s="38"/>
      <c r="M36" s="85"/>
      <c r="N36" s="85"/>
      <c r="O36" s="85"/>
    </row>
    <row r="37" spans="1:15" s="68" customFormat="1" ht="20.25" x14ac:dyDescent="0.25">
      <c r="A37" s="82"/>
      <c r="B37" s="38"/>
      <c r="C37" s="38"/>
      <c r="D37" s="38"/>
      <c r="E37" s="38"/>
      <c r="F37" s="38"/>
      <c r="G37" s="83" t="s">
        <v>13</v>
      </c>
      <c r="H37" s="38">
        <v>2</v>
      </c>
      <c r="I37" s="84">
        <v>12022</v>
      </c>
      <c r="J37" s="38"/>
      <c r="K37" s="38"/>
      <c r="L37" s="38"/>
      <c r="M37" s="85"/>
      <c r="N37" s="85"/>
      <c r="O37" s="85"/>
    </row>
    <row r="38" spans="1:15" s="68" customFormat="1" ht="20.25" x14ac:dyDescent="0.25">
      <c r="A38" s="82"/>
      <c r="B38" s="38"/>
      <c r="C38" s="38"/>
      <c r="D38" s="38"/>
      <c r="E38" s="38"/>
      <c r="F38" s="38"/>
      <c r="G38" s="83" t="s">
        <v>14</v>
      </c>
      <c r="H38" s="38">
        <v>30</v>
      </c>
      <c r="I38" s="84">
        <v>8402</v>
      </c>
      <c r="J38" s="38"/>
      <c r="K38" s="38"/>
      <c r="L38" s="38"/>
      <c r="M38" s="85"/>
      <c r="N38" s="85"/>
      <c r="O38" s="85"/>
    </row>
    <row r="39" spans="1:15" s="68" customFormat="1" ht="20.25" x14ac:dyDescent="0.25">
      <c r="A39" s="77"/>
      <c r="B39" s="78" t="s">
        <v>133</v>
      </c>
      <c r="C39" s="78" t="s">
        <v>9</v>
      </c>
      <c r="D39" s="78" t="s">
        <v>9</v>
      </c>
      <c r="E39" s="78" t="s">
        <v>9</v>
      </c>
      <c r="F39" s="78" t="s">
        <v>9</v>
      </c>
      <c r="G39" s="78" t="s">
        <v>10</v>
      </c>
      <c r="H39" s="78">
        <v>43</v>
      </c>
      <c r="I39" s="78" t="s">
        <v>10</v>
      </c>
      <c r="J39" s="78">
        <v>398</v>
      </c>
      <c r="K39" s="79">
        <f>H40*I40+H41*I41+H42*I42+H43*I43+H44*I44+H39*J39</f>
        <v>520275.50000000006</v>
      </c>
      <c r="L39" s="79">
        <v>0.87</v>
      </c>
      <c r="M39" s="80">
        <f>K39*L39</f>
        <v>452639.68500000006</v>
      </c>
      <c r="N39" s="81">
        <f>M39/1000</f>
        <v>452.63968500000004</v>
      </c>
      <c r="O39" s="81">
        <v>452.7</v>
      </c>
    </row>
    <row r="40" spans="1:15" s="68" customFormat="1" ht="20.25" x14ac:dyDescent="0.25">
      <c r="A40" s="82"/>
      <c r="B40" s="38"/>
      <c r="C40" s="38"/>
      <c r="D40" s="38"/>
      <c r="E40" s="38"/>
      <c r="F40" s="38"/>
      <c r="G40" s="83" t="s">
        <v>11</v>
      </c>
      <c r="H40" s="38">
        <v>11.9</v>
      </c>
      <c r="I40" s="84">
        <v>18467</v>
      </c>
      <c r="J40" s="38"/>
      <c r="K40" s="38"/>
      <c r="L40" s="38"/>
      <c r="M40" s="85"/>
      <c r="N40" s="85"/>
      <c r="O40" s="85"/>
    </row>
    <row r="41" spans="1:15" s="68" customFormat="1" ht="20.25" x14ac:dyDescent="0.25">
      <c r="A41" s="82"/>
      <c r="B41" s="38"/>
      <c r="C41" s="38"/>
      <c r="D41" s="38"/>
      <c r="E41" s="38"/>
      <c r="F41" s="38"/>
      <c r="G41" s="83" t="s">
        <v>12</v>
      </c>
      <c r="H41" s="38">
        <v>3</v>
      </c>
      <c r="I41" s="84">
        <v>15291</v>
      </c>
      <c r="J41" s="38"/>
      <c r="K41" s="38"/>
      <c r="L41" s="38"/>
      <c r="M41" s="85"/>
      <c r="N41" s="85"/>
      <c r="O41" s="85"/>
    </row>
    <row r="42" spans="1:15" s="68" customFormat="1" ht="20.25" x14ac:dyDescent="0.25">
      <c r="A42" s="82"/>
      <c r="B42" s="38"/>
      <c r="C42" s="38"/>
      <c r="D42" s="38"/>
      <c r="E42" s="38"/>
      <c r="F42" s="38"/>
      <c r="G42" s="83" t="s">
        <v>13</v>
      </c>
      <c r="H42" s="38">
        <v>5</v>
      </c>
      <c r="I42" s="84">
        <v>12022</v>
      </c>
      <c r="J42" s="38"/>
      <c r="K42" s="38"/>
      <c r="L42" s="38"/>
      <c r="M42" s="85"/>
      <c r="N42" s="85"/>
      <c r="O42" s="85"/>
    </row>
    <row r="43" spans="1:15" s="68" customFormat="1" ht="20.25" x14ac:dyDescent="0.25">
      <c r="A43" s="82"/>
      <c r="B43" s="38"/>
      <c r="C43" s="38"/>
      <c r="D43" s="38"/>
      <c r="E43" s="38"/>
      <c r="F43" s="38"/>
      <c r="G43" s="83" t="s">
        <v>14</v>
      </c>
      <c r="H43" s="38">
        <v>18.100000000000001</v>
      </c>
      <c r="I43" s="84">
        <v>8402</v>
      </c>
      <c r="J43" s="38"/>
      <c r="K43" s="38"/>
      <c r="L43" s="38"/>
      <c r="M43" s="85"/>
      <c r="N43" s="85"/>
      <c r="O43" s="85"/>
    </row>
    <row r="44" spans="1:15" s="68" customFormat="1" ht="20.25" x14ac:dyDescent="0.25">
      <c r="A44" s="82"/>
      <c r="B44" s="38"/>
      <c r="C44" s="38"/>
      <c r="D44" s="38"/>
      <c r="E44" s="38"/>
      <c r="F44" s="38"/>
      <c r="G44" s="83" t="s">
        <v>15</v>
      </c>
      <c r="H44" s="38">
        <v>5</v>
      </c>
      <c r="I44" s="84">
        <v>5069</v>
      </c>
      <c r="J44" s="38"/>
      <c r="K44" s="38"/>
      <c r="L44" s="38"/>
      <c r="M44" s="85"/>
      <c r="N44" s="85"/>
      <c r="O44" s="85"/>
    </row>
    <row r="45" spans="1:15" s="68" customFormat="1" ht="20.25" x14ac:dyDescent="0.25">
      <c r="A45" s="77"/>
      <c r="B45" s="78" t="s">
        <v>134</v>
      </c>
      <c r="C45" s="78" t="s">
        <v>9</v>
      </c>
      <c r="D45" s="78" t="s">
        <v>9</v>
      </c>
      <c r="E45" s="78" t="s">
        <v>9</v>
      </c>
      <c r="F45" s="78" t="s">
        <v>9</v>
      </c>
      <c r="G45" s="78" t="s">
        <v>10</v>
      </c>
      <c r="H45" s="78">
        <v>1</v>
      </c>
      <c r="I45" s="78" t="s">
        <v>10</v>
      </c>
      <c r="J45" s="78">
        <v>398</v>
      </c>
      <c r="K45" s="79">
        <f>H46*I46+H45*J45</f>
        <v>12420</v>
      </c>
      <c r="L45" s="79">
        <v>0.9</v>
      </c>
      <c r="M45" s="80">
        <f>K45*L45</f>
        <v>11178</v>
      </c>
      <c r="N45" s="81">
        <f>M45/1000</f>
        <v>11.178000000000001</v>
      </c>
      <c r="O45" s="81">
        <f>ROUND(N45,1)</f>
        <v>11.2</v>
      </c>
    </row>
    <row r="46" spans="1:15" s="68" customFormat="1" ht="20.25" x14ac:dyDescent="0.25">
      <c r="A46" s="82"/>
      <c r="B46" s="38"/>
      <c r="C46" s="38"/>
      <c r="D46" s="38"/>
      <c r="E46" s="38"/>
      <c r="F46" s="38"/>
      <c r="G46" s="83" t="s">
        <v>13</v>
      </c>
      <c r="H46" s="38">
        <v>1</v>
      </c>
      <c r="I46" s="84">
        <v>12022</v>
      </c>
      <c r="J46" s="38"/>
      <c r="K46" s="38"/>
      <c r="L46" s="86"/>
      <c r="M46" s="85"/>
      <c r="N46" s="85"/>
      <c r="O46" s="85"/>
    </row>
    <row r="47" spans="1:15" s="76" customFormat="1" ht="22.5" x14ac:dyDescent="0.25">
      <c r="A47" s="212" t="s">
        <v>65</v>
      </c>
      <c r="B47" s="213"/>
      <c r="C47" s="213"/>
      <c r="D47" s="213"/>
      <c r="E47" s="213"/>
      <c r="F47" s="213"/>
      <c r="G47" s="214"/>
      <c r="H47" s="73">
        <f>+H48+H51</f>
        <v>35</v>
      </c>
      <c r="I47" s="73" t="s">
        <v>10</v>
      </c>
      <c r="J47" s="73" t="s">
        <v>10</v>
      </c>
      <c r="K47" s="74">
        <f>K48+K51</f>
        <v>495407</v>
      </c>
      <c r="L47" s="75" t="s">
        <v>10</v>
      </c>
      <c r="M47" s="74">
        <f>M48+M51</f>
        <v>377539.25</v>
      </c>
      <c r="N47" s="74"/>
      <c r="O47" s="74"/>
    </row>
    <row r="48" spans="1:15" s="68" customFormat="1" ht="20.25" x14ac:dyDescent="0.25">
      <c r="A48" s="77"/>
      <c r="B48" s="78" t="s">
        <v>135</v>
      </c>
      <c r="C48" s="78" t="s">
        <v>9</v>
      </c>
      <c r="D48" s="78" t="s">
        <v>9</v>
      </c>
      <c r="E48" s="78" t="s">
        <v>9</v>
      </c>
      <c r="F48" s="78" t="s">
        <v>9</v>
      </c>
      <c r="G48" s="78" t="s">
        <v>10</v>
      </c>
      <c r="H48" s="78">
        <v>31</v>
      </c>
      <c r="I48" s="78" t="s">
        <v>10</v>
      </c>
      <c r="J48" s="78">
        <v>398</v>
      </c>
      <c r="K48" s="79">
        <f>H49*I49+H50*I50+H48*J48</f>
        <v>460207</v>
      </c>
      <c r="L48" s="79">
        <v>0.75</v>
      </c>
      <c r="M48" s="80">
        <f>K48*L48</f>
        <v>345155.25</v>
      </c>
      <c r="N48" s="81">
        <f>M48/1000</f>
        <v>345.15525000000002</v>
      </c>
      <c r="O48" s="81">
        <f>ROUND(N48,1)</f>
        <v>345.2</v>
      </c>
    </row>
    <row r="49" spans="1:15" s="68" customFormat="1" ht="20.25" x14ac:dyDescent="0.25">
      <c r="A49" s="82"/>
      <c r="B49" s="38"/>
      <c r="C49" s="38"/>
      <c r="D49" s="38"/>
      <c r="E49" s="38"/>
      <c r="F49" s="38"/>
      <c r="G49" s="83" t="s">
        <v>12</v>
      </c>
      <c r="H49" s="38">
        <v>23</v>
      </c>
      <c r="I49" s="84">
        <v>15291</v>
      </c>
      <c r="J49" s="38"/>
      <c r="K49" s="38"/>
      <c r="L49" s="38"/>
      <c r="M49" s="85"/>
      <c r="N49" s="85"/>
      <c r="O49" s="85"/>
    </row>
    <row r="50" spans="1:15" s="68" customFormat="1" ht="20.25" x14ac:dyDescent="0.25">
      <c r="A50" s="82"/>
      <c r="B50" s="38"/>
      <c r="C50" s="38"/>
      <c r="D50" s="38"/>
      <c r="E50" s="38"/>
      <c r="F50" s="38"/>
      <c r="G50" s="83" t="s">
        <v>13</v>
      </c>
      <c r="H50" s="38">
        <v>8</v>
      </c>
      <c r="I50" s="84">
        <v>12022</v>
      </c>
      <c r="J50" s="38"/>
      <c r="K50" s="38"/>
      <c r="L50" s="38"/>
      <c r="M50" s="85"/>
      <c r="N50" s="85"/>
      <c r="O50" s="85"/>
    </row>
    <row r="51" spans="1:15" s="68" customFormat="1" ht="20.25" x14ac:dyDescent="0.25">
      <c r="A51" s="77"/>
      <c r="B51" s="78" t="s">
        <v>38</v>
      </c>
      <c r="C51" s="78" t="s">
        <v>9</v>
      </c>
      <c r="D51" s="78" t="s">
        <v>9</v>
      </c>
      <c r="E51" s="78" t="s">
        <v>9</v>
      </c>
      <c r="F51" s="78" t="s">
        <v>9</v>
      </c>
      <c r="G51" s="78" t="s">
        <v>10</v>
      </c>
      <c r="H51" s="78">
        <v>4</v>
      </c>
      <c r="I51" s="78" t="s">
        <v>10</v>
      </c>
      <c r="J51" s="78">
        <v>398</v>
      </c>
      <c r="K51" s="79">
        <f>H52*I52+H51*J51</f>
        <v>35200</v>
      </c>
      <c r="L51" s="79">
        <v>0.92</v>
      </c>
      <c r="M51" s="80">
        <f>K51*L51</f>
        <v>32384</v>
      </c>
      <c r="N51" s="81">
        <f>M51/1000</f>
        <v>32.384</v>
      </c>
      <c r="O51" s="81">
        <f>ROUND(N51,1)</f>
        <v>32.4</v>
      </c>
    </row>
    <row r="52" spans="1:15" s="68" customFormat="1" ht="20.25" x14ac:dyDescent="0.25">
      <c r="A52" s="82"/>
      <c r="B52" s="38"/>
      <c r="C52" s="38"/>
      <c r="D52" s="38"/>
      <c r="E52" s="38"/>
      <c r="F52" s="38"/>
      <c r="G52" s="83" t="s">
        <v>14</v>
      </c>
      <c r="H52" s="38">
        <v>4</v>
      </c>
      <c r="I52" s="84">
        <v>8402</v>
      </c>
      <c r="J52" s="38"/>
      <c r="K52" s="38"/>
      <c r="L52" s="86"/>
      <c r="M52" s="85"/>
      <c r="N52" s="85"/>
      <c r="O52" s="85"/>
    </row>
    <row r="53" spans="1:15" s="76" customFormat="1" ht="22.5" x14ac:dyDescent="0.25">
      <c r="A53" s="212" t="s">
        <v>66</v>
      </c>
      <c r="B53" s="213"/>
      <c r="C53" s="213"/>
      <c r="D53" s="213"/>
      <c r="E53" s="213"/>
      <c r="F53" s="213"/>
      <c r="G53" s="214"/>
      <c r="H53" s="73">
        <f>H54+H56</f>
        <v>54.68</v>
      </c>
      <c r="I53" s="73" t="s">
        <v>10</v>
      </c>
      <c r="J53" s="73" t="s">
        <v>10</v>
      </c>
      <c r="K53" s="74">
        <f>K54+K56</f>
        <v>391354</v>
      </c>
      <c r="L53" s="75" t="s">
        <v>10</v>
      </c>
      <c r="M53" s="74">
        <f>M54+M56</f>
        <v>360045.68</v>
      </c>
      <c r="N53" s="74"/>
      <c r="O53" s="74"/>
    </row>
    <row r="54" spans="1:15" s="68" customFormat="1" ht="20.25" x14ac:dyDescent="0.25">
      <c r="A54" s="77"/>
      <c r="B54" s="78" t="s">
        <v>59</v>
      </c>
      <c r="C54" s="78" t="s">
        <v>9</v>
      </c>
      <c r="D54" s="78" t="s">
        <v>9</v>
      </c>
      <c r="E54" s="78" t="s">
        <v>9</v>
      </c>
      <c r="F54" s="78" t="s">
        <v>9</v>
      </c>
      <c r="G54" s="78" t="s">
        <v>10</v>
      </c>
      <c r="H54" s="78">
        <v>29.68</v>
      </c>
      <c r="I54" s="78" t="s">
        <v>10</v>
      </c>
      <c r="J54" s="78">
        <v>398</v>
      </c>
      <c r="K54" s="79">
        <f>H55*I55+H54*J54</f>
        <v>261184</v>
      </c>
      <c r="L54" s="79">
        <v>0.92</v>
      </c>
      <c r="M54" s="80">
        <f>K54*L54</f>
        <v>240289.28</v>
      </c>
      <c r="N54" s="81">
        <f>M54/1000</f>
        <v>240.28927999999999</v>
      </c>
      <c r="O54" s="81">
        <f>ROUND(N54,1)</f>
        <v>240.3</v>
      </c>
    </row>
    <row r="55" spans="1:15" s="68" customFormat="1" ht="20.25" x14ac:dyDescent="0.25">
      <c r="A55" s="82"/>
      <c r="B55" s="38"/>
      <c r="C55" s="38"/>
      <c r="D55" s="38"/>
      <c r="E55" s="38"/>
      <c r="F55" s="38"/>
      <c r="G55" s="83" t="s">
        <v>14</v>
      </c>
      <c r="H55" s="87">
        <v>29.68</v>
      </c>
      <c r="I55" s="84">
        <v>8402</v>
      </c>
      <c r="J55" s="38"/>
      <c r="K55" s="38"/>
      <c r="L55" s="38"/>
      <c r="M55" s="85"/>
      <c r="N55" s="85"/>
      <c r="O55" s="85"/>
    </row>
    <row r="56" spans="1:15" s="68" customFormat="1" ht="20.25" x14ac:dyDescent="0.25">
      <c r="A56" s="77"/>
      <c r="B56" s="78" t="s">
        <v>136</v>
      </c>
      <c r="C56" s="78" t="s">
        <v>9</v>
      </c>
      <c r="D56" s="78" t="s">
        <v>9</v>
      </c>
      <c r="E56" s="78" t="s">
        <v>9</v>
      </c>
      <c r="F56" s="78" t="s">
        <v>9</v>
      </c>
      <c r="G56" s="78" t="s">
        <v>10</v>
      </c>
      <c r="H56" s="78">
        <v>25</v>
      </c>
      <c r="I56" s="78" t="s">
        <v>10</v>
      </c>
      <c r="J56" s="78">
        <v>398</v>
      </c>
      <c r="K56" s="79">
        <f>H57*I57+H56*J56</f>
        <v>130170</v>
      </c>
      <c r="L56" s="79">
        <v>0.92</v>
      </c>
      <c r="M56" s="80">
        <f>K56*L56</f>
        <v>119756.40000000001</v>
      </c>
      <c r="N56" s="81">
        <f>M56/1000</f>
        <v>119.75640000000001</v>
      </c>
      <c r="O56" s="81">
        <f>ROUND(N56,1)</f>
        <v>119.8</v>
      </c>
    </row>
    <row r="57" spans="1:15" s="68" customFormat="1" ht="20.25" x14ac:dyDescent="0.25">
      <c r="A57" s="82"/>
      <c r="B57" s="38"/>
      <c r="C57" s="38"/>
      <c r="D57" s="38"/>
      <c r="E57" s="38"/>
      <c r="F57" s="38"/>
      <c r="G57" s="83" t="s">
        <v>13</v>
      </c>
      <c r="H57" s="38">
        <v>10</v>
      </c>
      <c r="I57" s="84">
        <v>12022</v>
      </c>
      <c r="J57" s="38"/>
      <c r="K57" s="38"/>
      <c r="L57" s="38"/>
      <c r="M57" s="85"/>
      <c r="N57" s="85"/>
      <c r="O57" s="85"/>
    </row>
    <row r="58" spans="1:15" s="68" customFormat="1" ht="20.25" x14ac:dyDescent="0.25">
      <c r="A58" s="38"/>
      <c r="B58" s="38"/>
      <c r="C58" s="38"/>
      <c r="D58" s="38"/>
      <c r="E58" s="38"/>
      <c r="F58" s="38"/>
      <c r="G58" s="83" t="s">
        <v>14</v>
      </c>
      <c r="H58" s="38">
        <v>15</v>
      </c>
      <c r="I58" s="84">
        <v>8402</v>
      </c>
      <c r="J58" s="38"/>
      <c r="K58" s="38"/>
      <c r="L58" s="38"/>
      <c r="M58" s="38"/>
      <c r="N58" s="38"/>
      <c r="O58" s="38"/>
    </row>
    <row r="59" spans="1:15" s="76" customFormat="1" ht="22.5" x14ac:dyDescent="0.25">
      <c r="A59" s="212" t="s">
        <v>67</v>
      </c>
      <c r="B59" s="213"/>
      <c r="C59" s="213"/>
      <c r="D59" s="213"/>
      <c r="E59" s="213"/>
      <c r="F59" s="213"/>
      <c r="G59" s="214"/>
      <c r="H59" s="73">
        <f>H60+H66+H71+H75+H81+H84</f>
        <v>382.40000000000003</v>
      </c>
      <c r="I59" s="73" t="s">
        <v>10</v>
      </c>
      <c r="J59" s="73" t="s">
        <v>10</v>
      </c>
      <c r="K59" s="74">
        <f>K60+K66+K71+K75+K81+K84</f>
        <v>4381431.1999999993</v>
      </c>
      <c r="L59" s="75" t="s">
        <v>10</v>
      </c>
      <c r="M59" s="74">
        <f>M60+M66+M71+M75+M81+M84</f>
        <v>3982197.8620000002</v>
      </c>
      <c r="N59" s="74"/>
      <c r="O59" s="74"/>
    </row>
    <row r="60" spans="1:15" s="68" customFormat="1" ht="20.25" x14ac:dyDescent="0.25">
      <c r="A60" s="77"/>
      <c r="B60" s="78" t="s">
        <v>20</v>
      </c>
      <c r="C60" s="78" t="s">
        <v>9</v>
      </c>
      <c r="D60" s="78" t="s">
        <v>9</v>
      </c>
      <c r="E60" s="78" t="s">
        <v>9</v>
      </c>
      <c r="F60" s="78" t="s">
        <v>9</v>
      </c>
      <c r="G60" s="78" t="s">
        <v>10</v>
      </c>
      <c r="H60" s="78">
        <v>58</v>
      </c>
      <c r="I60" s="78" t="s">
        <v>10</v>
      </c>
      <c r="J60" s="78">
        <v>398</v>
      </c>
      <c r="K60" s="79">
        <f>H61*I61+H62*I62+H63*I63+H64*I64+H65*I65+H60*J60</f>
        <v>654148.59999999986</v>
      </c>
      <c r="L60" s="79">
        <v>0.91</v>
      </c>
      <c r="M60" s="80">
        <f>K60*L60</f>
        <v>595275.22599999991</v>
      </c>
      <c r="N60" s="81">
        <f>M60/1000</f>
        <v>595.27522599999986</v>
      </c>
      <c r="O60" s="81">
        <f>ROUND(N60,1)</f>
        <v>595.29999999999995</v>
      </c>
    </row>
    <row r="61" spans="1:15" s="68" customFormat="1" ht="20.25" x14ac:dyDescent="0.25">
      <c r="A61" s="82"/>
      <c r="B61" s="38"/>
      <c r="C61" s="38"/>
      <c r="D61" s="38"/>
      <c r="E61" s="38"/>
      <c r="F61" s="38"/>
      <c r="G61" s="83" t="s">
        <v>11</v>
      </c>
      <c r="H61" s="38">
        <v>12.3</v>
      </c>
      <c r="I61" s="84">
        <v>18467</v>
      </c>
      <c r="J61" s="38"/>
      <c r="K61" s="38"/>
      <c r="L61" s="38"/>
      <c r="M61" s="85"/>
      <c r="N61" s="85"/>
      <c r="O61" s="85"/>
    </row>
    <row r="62" spans="1:15" s="68" customFormat="1" ht="20.25" x14ac:dyDescent="0.25">
      <c r="A62" s="82"/>
      <c r="B62" s="38"/>
      <c r="C62" s="38"/>
      <c r="D62" s="38"/>
      <c r="E62" s="38"/>
      <c r="F62" s="38"/>
      <c r="G62" s="83" t="s">
        <v>12</v>
      </c>
      <c r="H62" s="38">
        <v>5.5</v>
      </c>
      <c r="I62" s="84">
        <v>15291</v>
      </c>
      <c r="J62" s="38"/>
      <c r="K62" s="38"/>
      <c r="L62" s="38"/>
      <c r="M62" s="85"/>
      <c r="N62" s="85"/>
      <c r="O62" s="85"/>
    </row>
    <row r="63" spans="1:15" s="68" customFormat="1" ht="20.25" x14ac:dyDescent="0.25">
      <c r="A63" s="82"/>
      <c r="B63" s="38"/>
      <c r="C63" s="38"/>
      <c r="D63" s="38"/>
      <c r="E63" s="38"/>
      <c r="F63" s="38"/>
      <c r="G63" s="83" t="s">
        <v>13</v>
      </c>
      <c r="H63" s="38">
        <v>7.75</v>
      </c>
      <c r="I63" s="84">
        <v>12022</v>
      </c>
      <c r="J63" s="38"/>
      <c r="K63" s="38"/>
      <c r="L63" s="38"/>
      <c r="M63" s="85"/>
      <c r="N63" s="85"/>
      <c r="O63" s="85"/>
    </row>
    <row r="64" spans="1:15" s="68" customFormat="1" ht="20.25" x14ac:dyDescent="0.25">
      <c r="A64" s="82"/>
      <c r="B64" s="38"/>
      <c r="C64" s="38"/>
      <c r="D64" s="38"/>
      <c r="E64" s="38"/>
      <c r="F64" s="38"/>
      <c r="G64" s="83" t="s">
        <v>14</v>
      </c>
      <c r="H64" s="38">
        <v>18.649999999999999</v>
      </c>
      <c r="I64" s="84">
        <v>8402</v>
      </c>
      <c r="J64" s="38"/>
      <c r="K64" s="38"/>
      <c r="L64" s="38"/>
      <c r="M64" s="85"/>
      <c r="N64" s="85"/>
      <c r="O64" s="85"/>
    </row>
    <row r="65" spans="1:15" s="68" customFormat="1" ht="20.25" x14ac:dyDescent="0.25">
      <c r="A65" s="82"/>
      <c r="B65" s="38"/>
      <c r="C65" s="38"/>
      <c r="D65" s="38"/>
      <c r="E65" s="38"/>
      <c r="F65" s="38"/>
      <c r="G65" s="83" t="s">
        <v>15</v>
      </c>
      <c r="H65" s="38">
        <v>13.8</v>
      </c>
      <c r="I65" s="84">
        <v>5069</v>
      </c>
      <c r="J65" s="38"/>
      <c r="K65" s="38"/>
      <c r="L65" s="38"/>
      <c r="M65" s="85"/>
      <c r="N65" s="85"/>
      <c r="O65" s="85"/>
    </row>
    <row r="66" spans="1:15" s="68" customFormat="1" ht="20.25" x14ac:dyDescent="0.25">
      <c r="A66" s="77"/>
      <c r="B66" s="78" t="s">
        <v>47</v>
      </c>
      <c r="C66" s="78" t="s">
        <v>9</v>
      </c>
      <c r="D66" s="78" t="s">
        <v>9</v>
      </c>
      <c r="E66" s="78" t="s">
        <v>9</v>
      </c>
      <c r="F66" s="78" t="s">
        <v>9</v>
      </c>
      <c r="G66" s="78" t="s">
        <v>10</v>
      </c>
      <c r="H66" s="78">
        <v>101.8</v>
      </c>
      <c r="I66" s="78" t="s">
        <v>10</v>
      </c>
      <c r="J66" s="78">
        <v>398</v>
      </c>
      <c r="K66" s="79">
        <f>H67*I67+H68*I68+H69*I69+H70*I70+H66*J66</f>
        <v>1048669</v>
      </c>
      <c r="L66" s="79">
        <v>0.92</v>
      </c>
      <c r="M66" s="80">
        <f>K66*L66</f>
        <v>964775.4800000001</v>
      </c>
      <c r="N66" s="81">
        <f>M66/1000</f>
        <v>964.77548000000013</v>
      </c>
      <c r="O66" s="81">
        <f>ROUND(N66,1)</f>
        <v>964.8</v>
      </c>
    </row>
    <row r="67" spans="1:15" ht="20.25" x14ac:dyDescent="0.25">
      <c r="A67" s="88"/>
      <c r="B67" s="86"/>
      <c r="C67" s="86"/>
      <c r="D67" s="86"/>
      <c r="E67" s="86"/>
      <c r="F67" s="86"/>
      <c r="G67" s="83" t="s">
        <v>12</v>
      </c>
      <c r="H67" s="38">
        <v>5</v>
      </c>
      <c r="I67" s="84">
        <v>15291</v>
      </c>
      <c r="J67" s="86"/>
      <c r="K67" s="86"/>
      <c r="L67" s="38"/>
      <c r="M67" s="89"/>
      <c r="N67" s="89"/>
      <c r="O67" s="89"/>
    </row>
    <row r="68" spans="1:15" ht="20.25" x14ac:dyDescent="0.25">
      <c r="A68" s="88"/>
      <c r="B68" s="86"/>
      <c r="C68" s="86"/>
      <c r="D68" s="86"/>
      <c r="E68" s="86"/>
      <c r="F68" s="86"/>
      <c r="G68" s="83" t="s">
        <v>13</v>
      </c>
      <c r="H68" s="38">
        <v>54.8</v>
      </c>
      <c r="I68" s="84">
        <v>12022</v>
      </c>
      <c r="J68" s="86"/>
      <c r="K68" s="86"/>
      <c r="L68" s="38"/>
      <c r="M68" s="89"/>
      <c r="N68" s="89"/>
      <c r="O68" s="89"/>
    </row>
    <row r="69" spans="1:15" ht="20.25" x14ac:dyDescent="0.25">
      <c r="A69" s="88"/>
      <c r="B69" s="86"/>
      <c r="C69" s="86"/>
      <c r="D69" s="86"/>
      <c r="E69" s="86"/>
      <c r="F69" s="86"/>
      <c r="G69" s="83" t="s">
        <v>14</v>
      </c>
      <c r="H69" s="38">
        <v>18</v>
      </c>
      <c r="I69" s="84">
        <v>8402</v>
      </c>
      <c r="J69" s="86"/>
      <c r="K69" s="86"/>
      <c r="L69" s="38"/>
      <c r="M69" s="89"/>
      <c r="N69" s="89"/>
      <c r="O69" s="89"/>
    </row>
    <row r="70" spans="1:15" ht="20.25" x14ac:dyDescent="0.25">
      <c r="A70" s="88"/>
      <c r="B70" s="86"/>
      <c r="C70" s="86"/>
      <c r="D70" s="86"/>
      <c r="E70" s="86"/>
      <c r="F70" s="86"/>
      <c r="G70" s="83" t="s">
        <v>15</v>
      </c>
      <c r="H70" s="38">
        <v>24</v>
      </c>
      <c r="I70" s="84">
        <v>5069</v>
      </c>
      <c r="J70" s="86"/>
      <c r="K70" s="86"/>
      <c r="L70" s="38"/>
      <c r="M70" s="89"/>
      <c r="N70" s="89"/>
      <c r="O70" s="89"/>
    </row>
    <row r="71" spans="1:15" s="68" customFormat="1" ht="20.25" x14ac:dyDescent="0.25">
      <c r="A71" s="77"/>
      <c r="B71" s="78" t="s">
        <v>137</v>
      </c>
      <c r="C71" s="78" t="s">
        <v>9</v>
      </c>
      <c r="D71" s="78" t="s">
        <v>9</v>
      </c>
      <c r="E71" s="78" t="s">
        <v>9</v>
      </c>
      <c r="F71" s="78" t="s">
        <v>9</v>
      </c>
      <c r="G71" s="78" t="s">
        <v>10</v>
      </c>
      <c r="H71" s="78">
        <v>65</v>
      </c>
      <c r="I71" s="78" t="s">
        <v>10</v>
      </c>
      <c r="J71" s="78">
        <v>398</v>
      </c>
      <c r="K71" s="79">
        <f>H72*I72+H73*I73+H74*I74+H71*J71</f>
        <v>765835</v>
      </c>
      <c r="L71" s="79">
        <v>0.89</v>
      </c>
      <c r="M71" s="80">
        <f>K71*L71</f>
        <v>681593.15</v>
      </c>
      <c r="N71" s="81">
        <f>M71/1000</f>
        <v>681.59315000000004</v>
      </c>
      <c r="O71" s="81">
        <f>ROUND(N71,1)</f>
        <v>681.6</v>
      </c>
    </row>
    <row r="72" spans="1:15" s="68" customFormat="1" ht="20.25" x14ac:dyDescent="0.25">
      <c r="A72" s="82"/>
      <c r="B72" s="38"/>
      <c r="C72" s="38"/>
      <c r="D72" s="38"/>
      <c r="E72" s="38"/>
      <c r="F72" s="38"/>
      <c r="G72" s="83" t="s">
        <v>12</v>
      </c>
      <c r="H72" s="90">
        <v>15</v>
      </c>
      <c r="I72" s="84">
        <v>15291</v>
      </c>
      <c r="J72" s="38"/>
      <c r="K72" s="87"/>
      <c r="L72" s="87"/>
      <c r="M72" s="91"/>
      <c r="N72" s="91"/>
      <c r="O72" s="91"/>
    </row>
    <row r="73" spans="1:15" s="68" customFormat="1" ht="20.25" x14ac:dyDescent="0.25">
      <c r="A73" s="82"/>
      <c r="B73" s="38"/>
      <c r="C73" s="38"/>
      <c r="D73" s="38"/>
      <c r="E73" s="38"/>
      <c r="F73" s="38"/>
      <c r="G73" s="83" t="s">
        <v>13</v>
      </c>
      <c r="H73" s="90">
        <v>25</v>
      </c>
      <c r="I73" s="84">
        <v>12022</v>
      </c>
      <c r="J73" s="38"/>
      <c r="K73" s="87"/>
      <c r="L73" s="87"/>
      <c r="M73" s="91"/>
      <c r="N73" s="91"/>
      <c r="O73" s="91"/>
    </row>
    <row r="74" spans="1:15" s="68" customFormat="1" ht="20.25" x14ac:dyDescent="0.25">
      <c r="A74" s="82"/>
      <c r="B74" s="38"/>
      <c r="C74" s="38"/>
      <c r="D74" s="38"/>
      <c r="E74" s="38"/>
      <c r="F74" s="38"/>
      <c r="G74" s="83" t="s">
        <v>14</v>
      </c>
      <c r="H74" s="90">
        <v>25</v>
      </c>
      <c r="I74" s="84">
        <v>8402</v>
      </c>
      <c r="J74" s="38"/>
      <c r="K74" s="87"/>
      <c r="L74" s="87"/>
      <c r="M74" s="91"/>
      <c r="N74" s="91"/>
      <c r="O74" s="91"/>
    </row>
    <row r="75" spans="1:15" s="68" customFormat="1" ht="20.25" x14ac:dyDescent="0.25">
      <c r="A75" s="77"/>
      <c r="B75" s="78" t="s">
        <v>58</v>
      </c>
      <c r="C75" s="78" t="s">
        <v>9</v>
      </c>
      <c r="D75" s="78" t="s">
        <v>9</v>
      </c>
      <c r="E75" s="78" t="s">
        <v>9</v>
      </c>
      <c r="F75" s="78" t="s">
        <v>9</v>
      </c>
      <c r="G75" s="78" t="s">
        <v>10</v>
      </c>
      <c r="H75" s="78">
        <v>88</v>
      </c>
      <c r="I75" s="78" t="s">
        <v>10</v>
      </c>
      <c r="J75" s="78">
        <v>398</v>
      </c>
      <c r="K75" s="79">
        <f>H76*I76+H77*I77+H78*I78+H79*I79+H80*I80+H75*J75</f>
        <v>1157216.5999999999</v>
      </c>
      <c r="L75" s="79">
        <v>0.91</v>
      </c>
      <c r="M75" s="80">
        <f>K75*L75</f>
        <v>1053067.1059999999</v>
      </c>
      <c r="N75" s="81">
        <f>M75/1000</f>
        <v>1053.067106</v>
      </c>
      <c r="O75" s="81">
        <f>ROUND(N75,1)</f>
        <v>1053.0999999999999</v>
      </c>
    </row>
    <row r="76" spans="1:15" s="68" customFormat="1" ht="20.25" x14ac:dyDescent="0.25">
      <c r="A76" s="82"/>
      <c r="B76" s="38"/>
      <c r="C76" s="38"/>
      <c r="D76" s="38"/>
      <c r="E76" s="38"/>
      <c r="F76" s="38"/>
      <c r="G76" s="83" t="s">
        <v>11</v>
      </c>
      <c r="H76" s="38">
        <v>21.4</v>
      </c>
      <c r="I76" s="84">
        <v>18467</v>
      </c>
      <c r="J76" s="38"/>
      <c r="K76" s="38"/>
      <c r="L76" s="38"/>
      <c r="M76" s="85"/>
      <c r="N76" s="85"/>
      <c r="O76" s="85"/>
    </row>
    <row r="77" spans="1:15" s="68" customFormat="1" ht="20.25" x14ac:dyDescent="0.25">
      <c r="A77" s="82"/>
      <c r="B77" s="38"/>
      <c r="C77" s="38"/>
      <c r="D77" s="38"/>
      <c r="E77" s="38"/>
      <c r="F77" s="38"/>
      <c r="G77" s="83" t="s">
        <v>12</v>
      </c>
      <c r="H77" s="84">
        <v>18.399999999999999</v>
      </c>
      <c r="I77" s="84">
        <v>15291</v>
      </c>
      <c r="J77" s="38"/>
      <c r="K77" s="38"/>
      <c r="L77" s="38"/>
      <c r="M77" s="85"/>
      <c r="N77" s="85"/>
      <c r="O77" s="85"/>
    </row>
    <row r="78" spans="1:15" s="68" customFormat="1" ht="20.25" x14ac:dyDescent="0.25">
      <c r="A78" s="82"/>
      <c r="B78" s="38"/>
      <c r="C78" s="38"/>
      <c r="D78" s="38"/>
      <c r="E78" s="38"/>
      <c r="F78" s="38"/>
      <c r="G78" s="83" t="s">
        <v>13</v>
      </c>
      <c r="H78" s="92">
        <v>18.600000000000001</v>
      </c>
      <c r="I78" s="84">
        <v>12022</v>
      </c>
      <c r="J78" s="38"/>
      <c r="K78" s="38"/>
      <c r="L78" s="38"/>
      <c r="M78" s="85"/>
      <c r="N78" s="85"/>
      <c r="O78" s="85"/>
    </row>
    <row r="79" spans="1:15" s="68" customFormat="1" ht="20.25" x14ac:dyDescent="0.25">
      <c r="A79" s="82"/>
      <c r="B79" s="38"/>
      <c r="C79" s="38"/>
      <c r="D79" s="38"/>
      <c r="E79" s="38"/>
      <c r="F79" s="38"/>
      <c r="G79" s="83" t="s">
        <v>14</v>
      </c>
      <c r="H79" s="84">
        <v>21.6</v>
      </c>
      <c r="I79" s="84">
        <v>8402</v>
      </c>
      <c r="J79" s="38"/>
      <c r="K79" s="38"/>
      <c r="L79" s="38"/>
      <c r="M79" s="85"/>
      <c r="N79" s="85"/>
      <c r="O79" s="85"/>
    </row>
    <row r="80" spans="1:15" s="68" customFormat="1" ht="20.25" x14ac:dyDescent="0.25">
      <c r="A80" s="82"/>
      <c r="B80" s="38"/>
      <c r="C80" s="38"/>
      <c r="D80" s="38"/>
      <c r="E80" s="38"/>
      <c r="F80" s="38"/>
      <c r="G80" s="83" t="s">
        <v>15</v>
      </c>
      <c r="H80" s="84">
        <v>8</v>
      </c>
      <c r="I80" s="84">
        <v>5069</v>
      </c>
      <c r="J80" s="38"/>
      <c r="K80" s="38"/>
      <c r="L80" s="38"/>
      <c r="M80" s="85"/>
      <c r="N80" s="85"/>
      <c r="O80" s="85"/>
    </row>
    <row r="81" spans="1:15" s="68" customFormat="1" ht="20.25" x14ac:dyDescent="0.25">
      <c r="A81" s="77"/>
      <c r="B81" s="78" t="s">
        <v>16</v>
      </c>
      <c r="C81" s="78" t="s">
        <v>9</v>
      </c>
      <c r="D81" s="78" t="s">
        <v>9</v>
      </c>
      <c r="E81" s="78" t="s">
        <v>9</v>
      </c>
      <c r="F81" s="78" t="s">
        <v>9</v>
      </c>
      <c r="G81" s="78" t="s">
        <v>10</v>
      </c>
      <c r="H81" s="78">
        <v>69</v>
      </c>
      <c r="I81" s="78" t="s">
        <v>10</v>
      </c>
      <c r="J81" s="78">
        <v>398</v>
      </c>
      <c r="K81" s="79">
        <f>H82*I82+H81*J81+H83*I83</f>
        <v>748110</v>
      </c>
      <c r="L81" s="79">
        <v>0.91</v>
      </c>
      <c r="M81" s="80">
        <f>K81*L81</f>
        <v>680780.1</v>
      </c>
      <c r="N81" s="81">
        <f>M81/1000</f>
        <v>680.78009999999995</v>
      </c>
      <c r="O81" s="81">
        <f>ROUND(N81,1)</f>
        <v>680.8</v>
      </c>
    </row>
    <row r="82" spans="1:15" s="68" customFormat="1" ht="20.25" x14ac:dyDescent="0.25">
      <c r="A82" s="82"/>
      <c r="B82" s="38"/>
      <c r="C82" s="38"/>
      <c r="D82" s="38"/>
      <c r="E82" s="38"/>
      <c r="F82" s="38"/>
      <c r="G82" s="83" t="s">
        <v>11</v>
      </c>
      <c r="H82" s="84">
        <v>14</v>
      </c>
      <c r="I82" s="84">
        <v>18467</v>
      </c>
      <c r="J82" s="38"/>
      <c r="K82" s="87"/>
      <c r="L82" s="87"/>
      <c r="M82" s="91"/>
      <c r="N82" s="91"/>
      <c r="O82" s="91"/>
    </row>
    <row r="83" spans="1:15" s="68" customFormat="1" ht="20.25" x14ac:dyDescent="0.25">
      <c r="A83" s="82"/>
      <c r="B83" s="38"/>
      <c r="C83" s="38"/>
      <c r="D83" s="38"/>
      <c r="E83" s="38"/>
      <c r="F83" s="38"/>
      <c r="G83" s="83" t="s">
        <v>14</v>
      </c>
      <c r="H83" s="84">
        <v>55</v>
      </c>
      <c r="I83" s="84">
        <v>8402</v>
      </c>
      <c r="J83" s="38"/>
      <c r="K83" s="87"/>
      <c r="L83" s="87"/>
      <c r="M83" s="91"/>
      <c r="N83" s="91"/>
      <c r="O83" s="91"/>
    </row>
    <row r="84" spans="1:15" s="95" customFormat="1" ht="20.25" x14ac:dyDescent="0.25">
      <c r="A84" s="78"/>
      <c r="B84" s="78" t="s">
        <v>138</v>
      </c>
      <c r="C84" s="78" t="s">
        <v>9</v>
      </c>
      <c r="D84" s="78" t="s">
        <v>9</v>
      </c>
      <c r="E84" s="78" t="s">
        <v>9</v>
      </c>
      <c r="F84" s="78" t="s">
        <v>9</v>
      </c>
      <c r="G84" s="93"/>
      <c r="H84" s="78">
        <v>0.6</v>
      </c>
      <c r="I84" s="94"/>
      <c r="J84" s="78">
        <v>398</v>
      </c>
      <c r="K84" s="78">
        <f>H85*I85+H84*J84</f>
        <v>7452</v>
      </c>
      <c r="L84" s="78">
        <v>0.9</v>
      </c>
      <c r="M84" s="80">
        <f>K84*L84</f>
        <v>6706.8</v>
      </c>
      <c r="N84" s="81">
        <f>M84/1000</f>
        <v>6.7068000000000003</v>
      </c>
      <c r="O84" s="81">
        <v>6.8</v>
      </c>
    </row>
    <row r="85" spans="1:15" s="68" customFormat="1" ht="20.25" x14ac:dyDescent="0.25">
      <c r="A85" s="38"/>
      <c r="B85" s="38"/>
      <c r="C85" s="38"/>
      <c r="D85" s="38"/>
      <c r="E85" s="38"/>
      <c r="F85" s="38"/>
      <c r="G85" s="83" t="s">
        <v>13</v>
      </c>
      <c r="H85" s="38">
        <v>0.6</v>
      </c>
      <c r="I85" s="84">
        <v>12022</v>
      </c>
      <c r="J85" s="38"/>
      <c r="K85" s="38"/>
      <c r="L85" s="86"/>
      <c r="M85" s="38"/>
      <c r="N85" s="38"/>
      <c r="O85" s="38"/>
    </row>
    <row r="86" spans="1:15" s="76" customFormat="1" ht="22.5" x14ac:dyDescent="0.25">
      <c r="A86" s="212" t="s">
        <v>68</v>
      </c>
      <c r="B86" s="213"/>
      <c r="C86" s="213"/>
      <c r="D86" s="213"/>
      <c r="E86" s="213"/>
      <c r="F86" s="213"/>
      <c r="G86" s="214"/>
      <c r="H86" s="96">
        <f>H87+H93+H96+H98</f>
        <v>125.636</v>
      </c>
      <c r="I86" s="73" t="s">
        <v>10</v>
      </c>
      <c r="J86" s="73" t="s">
        <v>10</v>
      </c>
      <c r="K86" s="74">
        <f>K87+K93+K96+K98</f>
        <v>930225.12000000011</v>
      </c>
      <c r="L86" s="75" t="s">
        <v>10</v>
      </c>
      <c r="M86" s="74">
        <f>M87+M93+M96+M98</f>
        <v>749298.11680000008</v>
      </c>
      <c r="N86" s="74"/>
      <c r="O86" s="74"/>
    </row>
    <row r="87" spans="1:15" s="68" customFormat="1" ht="20.25" x14ac:dyDescent="0.25">
      <c r="A87" s="77"/>
      <c r="B87" s="78" t="s">
        <v>21</v>
      </c>
      <c r="C87" s="78" t="s">
        <v>9</v>
      </c>
      <c r="D87" s="78" t="s">
        <v>9</v>
      </c>
      <c r="E87" s="78" t="s">
        <v>9</v>
      </c>
      <c r="F87" s="78" t="s">
        <v>9</v>
      </c>
      <c r="G87" s="78" t="s">
        <v>10</v>
      </c>
      <c r="H87" s="78">
        <v>23.5</v>
      </c>
      <c r="I87" s="78" t="s">
        <v>10</v>
      </c>
      <c r="J87" s="78">
        <v>398</v>
      </c>
      <c r="K87" s="79">
        <f>H88*I88+H89*I89+H90*I90+H91*I91+H92*I92+H87*J87</f>
        <v>303470.5</v>
      </c>
      <c r="L87" s="79">
        <v>0.71</v>
      </c>
      <c r="M87" s="80">
        <f>K87*L87</f>
        <v>215464.05499999999</v>
      </c>
      <c r="N87" s="81">
        <f>M87/1000</f>
        <v>215.464055</v>
      </c>
      <c r="O87" s="81">
        <f>ROUND(N87,1)</f>
        <v>215.5</v>
      </c>
    </row>
    <row r="88" spans="1:15" s="68" customFormat="1" ht="20.25" x14ac:dyDescent="0.25">
      <c r="A88" s="82"/>
      <c r="B88" s="38"/>
      <c r="C88" s="38"/>
      <c r="D88" s="38"/>
      <c r="E88" s="38"/>
      <c r="F88" s="38"/>
      <c r="G88" s="83" t="s">
        <v>11</v>
      </c>
      <c r="H88" s="92">
        <v>10</v>
      </c>
      <c r="I88" s="84">
        <v>18467</v>
      </c>
      <c r="J88" s="38"/>
      <c r="K88" s="87"/>
      <c r="L88" s="87"/>
      <c r="M88" s="91"/>
      <c r="N88" s="91"/>
      <c r="O88" s="91"/>
    </row>
    <row r="89" spans="1:15" s="68" customFormat="1" ht="20.25" x14ac:dyDescent="0.25">
      <c r="A89" s="82"/>
      <c r="B89" s="38"/>
      <c r="C89" s="38"/>
      <c r="D89" s="38"/>
      <c r="E89" s="38"/>
      <c r="F89" s="38"/>
      <c r="G89" s="83" t="s">
        <v>12</v>
      </c>
      <c r="H89" s="92">
        <v>2</v>
      </c>
      <c r="I89" s="84">
        <v>15291</v>
      </c>
      <c r="J89" s="38"/>
      <c r="K89" s="87"/>
      <c r="L89" s="87"/>
      <c r="M89" s="91"/>
      <c r="N89" s="91"/>
      <c r="O89" s="91"/>
    </row>
    <row r="90" spans="1:15" s="68" customFormat="1" ht="20.25" x14ac:dyDescent="0.25">
      <c r="A90" s="82"/>
      <c r="B90" s="38"/>
      <c r="C90" s="38"/>
      <c r="D90" s="38"/>
      <c r="E90" s="38"/>
      <c r="F90" s="38"/>
      <c r="G90" s="83" t="s">
        <v>13</v>
      </c>
      <c r="H90" s="92">
        <v>2</v>
      </c>
      <c r="I90" s="84">
        <v>12022</v>
      </c>
      <c r="J90" s="38"/>
      <c r="K90" s="87"/>
      <c r="L90" s="87"/>
      <c r="M90" s="91"/>
      <c r="N90" s="91"/>
      <c r="O90" s="91"/>
    </row>
    <row r="91" spans="1:15" s="68" customFormat="1" ht="20.25" x14ac:dyDescent="0.25">
      <c r="A91" s="82"/>
      <c r="B91" s="38"/>
      <c r="C91" s="38"/>
      <c r="D91" s="38"/>
      <c r="E91" s="38"/>
      <c r="F91" s="38"/>
      <c r="G91" s="83" t="s">
        <v>14</v>
      </c>
      <c r="H91" s="97">
        <v>2</v>
      </c>
      <c r="I91" s="84">
        <v>8402</v>
      </c>
      <c r="J91" s="38"/>
      <c r="K91" s="87"/>
      <c r="L91" s="87"/>
      <c r="M91" s="91"/>
      <c r="N91" s="91"/>
      <c r="O91" s="91"/>
    </row>
    <row r="92" spans="1:15" s="68" customFormat="1" ht="20.25" x14ac:dyDescent="0.25">
      <c r="A92" s="82"/>
      <c r="B92" s="38"/>
      <c r="C92" s="38"/>
      <c r="D92" s="38"/>
      <c r="E92" s="38"/>
      <c r="F92" s="38"/>
      <c r="G92" s="83" t="s">
        <v>15</v>
      </c>
      <c r="H92" s="98">
        <v>7.5</v>
      </c>
      <c r="I92" s="84">
        <v>5069</v>
      </c>
      <c r="J92" s="38"/>
      <c r="K92" s="87"/>
      <c r="L92" s="87"/>
      <c r="M92" s="91"/>
      <c r="N92" s="91"/>
      <c r="O92" s="91"/>
    </row>
    <row r="93" spans="1:15" s="68" customFormat="1" ht="20.25" x14ac:dyDescent="0.25">
      <c r="A93" s="77"/>
      <c r="B93" s="78" t="s">
        <v>53</v>
      </c>
      <c r="C93" s="78" t="s">
        <v>9</v>
      </c>
      <c r="D93" s="78" t="s">
        <v>9</v>
      </c>
      <c r="E93" s="78" t="s">
        <v>9</v>
      </c>
      <c r="F93" s="78" t="s">
        <v>9</v>
      </c>
      <c r="G93" s="78" t="s">
        <v>10</v>
      </c>
      <c r="H93" s="78">
        <v>54</v>
      </c>
      <c r="I93" s="78" t="s">
        <v>10</v>
      </c>
      <c r="J93" s="78">
        <v>398</v>
      </c>
      <c r="K93" s="79">
        <f>H94*I94+H93*J93</f>
        <v>199537.82</v>
      </c>
      <c r="L93" s="79">
        <v>0.79</v>
      </c>
      <c r="M93" s="80">
        <f>K93*L93</f>
        <v>157634.87780000002</v>
      </c>
      <c r="N93" s="81">
        <f>M93/1000</f>
        <v>157.63487780000003</v>
      </c>
      <c r="O93" s="81">
        <v>157.69999999999999</v>
      </c>
    </row>
    <row r="94" spans="1:15" s="68" customFormat="1" ht="20.25" x14ac:dyDescent="0.25">
      <c r="A94" s="82"/>
      <c r="B94" s="38"/>
      <c r="C94" s="38"/>
      <c r="D94" s="38"/>
      <c r="E94" s="38"/>
      <c r="F94" s="38"/>
      <c r="G94" s="83" t="s">
        <v>13</v>
      </c>
      <c r="H94" s="98">
        <v>14.81</v>
      </c>
      <c r="I94" s="84">
        <v>12022</v>
      </c>
      <c r="J94" s="38"/>
      <c r="K94" s="87"/>
      <c r="L94" s="87"/>
      <c r="M94" s="91"/>
      <c r="N94" s="91"/>
      <c r="O94" s="91"/>
    </row>
    <row r="95" spans="1:15" s="68" customFormat="1" ht="20.25" x14ac:dyDescent="0.25">
      <c r="A95" s="82"/>
      <c r="B95" s="38"/>
      <c r="C95" s="38"/>
      <c r="D95" s="38"/>
      <c r="E95" s="38"/>
      <c r="F95" s="38"/>
      <c r="G95" s="83" t="s">
        <v>14</v>
      </c>
      <c r="H95" s="98">
        <v>39.19</v>
      </c>
      <c r="I95" s="84">
        <v>8402</v>
      </c>
      <c r="J95" s="38"/>
      <c r="K95" s="87"/>
      <c r="L95" s="87"/>
      <c r="M95" s="91"/>
      <c r="N95" s="91"/>
      <c r="O95" s="91"/>
    </row>
    <row r="96" spans="1:15" s="68" customFormat="1" ht="20.25" x14ac:dyDescent="0.25">
      <c r="A96" s="77"/>
      <c r="B96" s="78" t="s">
        <v>52</v>
      </c>
      <c r="C96" s="78" t="s">
        <v>9</v>
      </c>
      <c r="D96" s="78" t="s">
        <v>9</v>
      </c>
      <c r="E96" s="78" t="s">
        <v>9</v>
      </c>
      <c r="F96" s="78" t="s">
        <v>9</v>
      </c>
      <c r="G96" s="78" t="s">
        <v>10</v>
      </c>
      <c r="H96" s="78">
        <v>47.136000000000003</v>
      </c>
      <c r="I96" s="78" t="s">
        <v>10</v>
      </c>
      <c r="J96" s="78">
        <v>398</v>
      </c>
      <c r="K96" s="79">
        <f>H97*I97+H96*J96</f>
        <v>414796.80000000005</v>
      </c>
      <c r="L96" s="79">
        <v>0.88</v>
      </c>
      <c r="M96" s="80">
        <f>K96*L96</f>
        <v>365021.18400000007</v>
      </c>
      <c r="N96" s="81">
        <f>M96/1000</f>
        <v>365.02118400000006</v>
      </c>
      <c r="O96" s="81">
        <v>365.1</v>
      </c>
    </row>
    <row r="97" spans="1:15" s="68" customFormat="1" ht="20.25" x14ac:dyDescent="0.25">
      <c r="A97" s="82"/>
      <c r="B97" s="38"/>
      <c r="C97" s="38"/>
      <c r="D97" s="38"/>
      <c r="E97" s="38"/>
      <c r="F97" s="38"/>
      <c r="G97" s="83" t="s">
        <v>14</v>
      </c>
      <c r="H97" s="99">
        <v>47.136000000000003</v>
      </c>
      <c r="I97" s="84">
        <v>8402</v>
      </c>
      <c r="J97" s="38"/>
      <c r="K97" s="87"/>
      <c r="L97" s="100"/>
      <c r="M97" s="91"/>
      <c r="N97" s="91"/>
      <c r="O97" s="91"/>
    </row>
    <row r="98" spans="1:15" s="68" customFormat="1" ht="20.25" x14ac:dyDescent="0.25">
      <c r="A98" s="77"/>
      <c r="B98" s="78" t="s">
        <v>139</v>
      </c>
      <c r="C98" s="78" t="s">
        <v>9</v>
      </c>
      <c r="D98" s="78" t="s">
        <v>9</v>
      </c>
      <c r="E98" s="78" t="s">
        <v>9</v>
      </c>
      <c r="F98" s="78" t="s">
        <v>9</v>
      </c>
      <c r="G98" s="78" t="s">
        <v>10</v>
      </c>
      <c r="H98" s="78">
        <v>1</v>
      </c>
      <c r="I98" s="78" t="s">
        <v>10</v>
      </c>
      <c r="J98" s="78">
        <v>398</v>
      </c>
      <c r="K98" s="79">
        <f>H99*I99+H98*J98</f>
        <v>12420</v>
      </c>
      <c r="L98" s="79">
        <v>0.9</v>
      </c>
      <c r="M98" s="80">
        <f>K98*L98</f>
        <v>11178</v>
      </c>
      <c r="N98" s="81">
        <f>M98/1000</f>
        <v>11.178000000000001</v>
      </c>
      <c r="O98" s="81">
        <f>ROUND(N98,1)</f>
        <v>11.2</v>
      </c>
    </row>
    <row r="99" spans="1:15" s="68" customFormat="1" ht="32.25" customHeight="1" x14ac:dyDescent="0.25">
      <c r="A99" s="82"/>
      <c r="B99" s="38"/>
      <c r="C99" s="38"/>
      <c r="D99" s="38"/>
      <c r="E99" s="38"/>
      <c r="F99" s="38"/>
      <c r="G99" s="83" t="s">
        <v>13</v>
      </c>
      <c r="H99" s="99">
        <v>1</v>
      </c>
      <c r="I99" s="84">
        <v>12022</v>
      </c>
      <c r="J99" s="38"/>
      <c r="K99" s="87"/>
      <c r="L99" s="100"/>
      <c r="M99" s="91"/>
      <c r="N99" s="91"/>
      <c r="O99" s="91"/>
    </row>
    <row r="100" spans="1:15" s="76" customFormat="1" ht="22.5" x14ac:dyDescent="0.25">
      <c r="A100" s="212" t="s">
        <v>69</v>
      </c>
      <c r="B100" s="213"/>
      <c r="C100" s="213"/>
      <c r="D100" s="213"/>
      <c r="E100" s="213"/>
      <c r="F100" s="213"/>
      <c r="G100" s="214"/>
      <c r="H100" s="73">
        <f>H101+H104</f>
        <v>9.5</v>
      </c>
      <c r="I100" s="73" t="s">
        <v>10</v>
      </c>
      <c r="J100" s="73" t="s">
        <v>10</v>
      </c>
      <c r="K100" s="74">
        <f>K101+K104</f>
        <v>93946</v>
      </c>
      <c r="L100" s="75" t="s">
        <v>10</v>
      </c>
      <c r="M100" s="74">
        <f>M101+M104</f>
        <v>82975.02</v>
      </c>
      <c r="N100" s="74"/>
      <c r="O100" s="74"/>
    </row>
    <row r="101" spans="1:15" s="68" customFormat="1" ht="20.25" x14ac:dyDescent="0.25">
      <c r="A101" s="77"/>
      <c r="B101" s="78" t="s">
        <v>140</v>
      </c>
      <c r="C101" s="78" t="s">
        <v>9</v>
      </c>
      <c r="D101" s="78" t="s">
        <v>9</v>
      </c>
      <c r="E101" s="78" t="s">
        <v>9</v>
      </c>
      <c r="F101" s="78" t="s">
        <v>9</v>
      </c>
      <c r="G101" s="78" t="s">
        <v>10</v>
      </c>
      <c r="H101" s="78">
        <v>4.5</v>
      </c>
      <c r="I101" s="78" t="s">
        <v>10</v>
      </c>
      <c r="J101" s="78">
        <v>398</v>
      </c>
      <c r="K101" s="79">
        <f>H102*I102+H101*J101</f>
        <v>31846</v>
      </c>
      <c r="L101" s="79">
        <v>0.87</v>
      </c>
      <c r="M101" s="80">
        <f>K101*L101</f>
        <v>27706.02</v>
      </c>
      <c r="N101" s="81">
        <f>M101/1000</f>
        <v>27.706019999999999</v>
      </c>
      <c r="O101" s="81">
        <v>27.8</v>
      </c>
    </row>
    <row r="102" spans="1:15" s="68" customFormat="1" ht="20.25" x14ac:dyDescent="0.25">
      <c r="A102" s="82"/>
      <c r="B102" s="38"/>
      <c r="C102" s="38"/>
      <c r="D102" s="38"/>
      <c r="E102" s="38"/>
      <c r="F102" s="38"/>
      <c r="G102" s="83" t="s">
        <v>13</v>
      </c>
      <c r="H102" s="98">
        <v>2.5</v>
      </c>
      <c r="I102" s="84">
        <v>12022</v>
      </c>
      <c r="J102" s="38"/>
      <c r="K102" s="87"/>
      <c r="L102" s="87"/>
      <c r="M102" s="91"/>
      <c r="N102" s="91"/>
      <c r="O102" s="91"/>
    </row>
    <row r="103" spans="1:15" s="68" customFormat="1" ht="20.25" x14ac:dyDescent="0.25">
      <c r="A103" s="82"/>
      <c r="B103" s="38"/>
      <c r="C103" s="38"/>
      <c r="D103" s="38"/>
      <c r="E103" s="38"/>
      <c r="F103" s="38"/>
      <c r="G103" s="83" t="s">
        <v>15</v>
      </c>
      <c r="H103" s="98">
        <v>2</v>
      </c>
      <c r="I103" s="84">
        <v>5069</v>
      </c>
      <c r="J103" s="38"/>
      <c r="K103" s="87"/>
      <c r="L103" s="87"/>
      <c r="M103" s="91"/>
      <c r="N103" s="91"/>
      <c r="O103" s="91"/>
    </row>
    <row r="104" spans="1:15" s="68" customFormat="1" ht="20.25" x14ac:dyDescent="0.25">
      <c r="A104" s="77"/>
      <c r="B104" s="78" t="s">
        <v>141</v>
      </c>
      <c r="C104" s="78" t="s">
        <v>9</v>
      </c>
      <c r="D104" s="78" t="s">
        <v>9</v>
      </c>
      <c r="E104" s="78" t="s">
        <v>9</v>
      </c>
      <c r="F104" s="78" t="s">
        <v>9</v>
      </c>
      <c r="G104" s="78" t="s">
        <v>10</v>
      </c>
      <c r="H104" s="78">
        <v>5</v>
      </c>
      <c r="I104" s="78" t="s">
        <v>10</v>
      </c>
      <c r="J104" s="78">
        <v>398</v>
      </c>
      <c r="K104" s="79">
        <f>H105*I105+H104*J104</f>
        <v>62100</v>
      </c>
      <c r="L104" s="79">
        <v>0.89</v>
      </c>
      <c r="M104" s="80">
        <f>K104*L104</f>
        <v>55269</v>
      </c>
      <c r="N104" s="81">
        <f>M104/1000</f>
        <v>55.268999999999998</v>
      </c>
      <c r="O104" s="81">
        <f>ROUND(N104,1)</f>
        <v>55.3</v>
      </c>
    </row>
    <row r="105" spans="1:15" s="68" customFormat="1" ht="20.25" x14ac:dyDescent="0.25">
      <c r="A105" s="82"/>
      <c r="B105" s="38"/>
      <c r="C105" s="38"/>
      <c r="D105" s="38"/>
      <c r="E105" s="38"/>
      <c r="F105" s="38"/>
      <c r="G105" s="83" t="s">
        <v>13</v>
      </c>
      <c r="H105" s="97">
        <v>5</v>
      </c>
      <c r="I105" s="84">
        <v>12022</v>
      </c>
      <c r="J105" s="38"/>
      <c r="K105" s="87"/>
      <c r="L105" s="100"/>
      <c r="M105" s="91"/>
      <c r="N105" s="91"/>
      <c r="O105" s="91"/>
    </row>
    <row r="106" spans="1:15" s="76" customFormat="1" ht="22.5" x14ac:dyDescent="0.25">
      <c r="A106" s="212" t="s">
        <v>70</v>
      </c>
      <c r="B106" s="213"/>
      <c r="C106" s="213"/>
      <c r="D106" s="213"/>
      <c r="E106" s="213"/>
      <c r="F106" s="213"/>
      <c r="G106" s="214"/>
      <c r="H106" s="73">
        <f>H107+H111</f>
        <v>52.8</v>
      </c>
      <c r="I106" s="73" t="s">
        <v>10</v>
      </c>
      <c r="J106" s="73" t="s">
        <v>10</v>
      </c>
      <c r="K106" s="74">
        <f>K107+K111</f>
        <v>618915</v>
      </c>
      <c r="L106" s="75" t="s">
        <v>10</v>
      </c>
      <c r="M106" s="74">
        <f>M107+M111</f>
        <v>533762.37</v>
      </c>
      <c r="N106" s="74"/>
      <c r="O106" s="74"/>
    </row>
    <row r="107" spans="1:15" s="68" customFormat="1" ht="20.25" x14ac:dyDescent="0.25">
      <c r="A107" s="77"/>
      <c r="B107" s="78" t="s">
        <v>55</v>
      </c>
      <c r="C107" s="78" t="s">
        <v>9</v>
      </c>
      <c r="D107" s="78" t="s">
        <v>9</v>
      </c>
      <c r="E107" s="78" t="s">
        <v>9</v>
      </c>
      <c r="F107" s="78" t="s">
        <v>9</v>
      </c>
      <c r="G107" s="78" t="s">
        <v>10</v>
      </c>
      <c r="H107" s="78">
        <v>13</v>
      </c>
      <c r="I107" s="78" t="s">
        <v>10</v>
      </c>
      <c r="J107" s="78">
        <v>398</v>
      </c>
      <c r="K107" s="79">
        <f>H108*I108+H109*I109+H110*I110+H107*J107</f>
        <v>149547</v>
      </c>
      <c r="L107" s="79">
        <v>0.87</v>
      </c>
      <c r="M107" s="80">
        <f>K107*L107</f>
        <v>130105.89</v>
      </c>
      <c r="N107" s="81">
        <f>M107/1000</f>
        <v>130.10588999999999</v>
      </c>
      <c r="O107" s="81">
        <v>130.19999999999999</v>
      </c>
    </row>
    <row r="108" spans="1:15" s="68" customFormat="1" ht="20.25" x14ac:dyDescent="0.25">
      <c r="A108" s="82"/>
      <c r="B108" s="38"/>
      <c r="C108" s="38"/>
      <c r="D108" s="38"/>
      <c r="E108" s="38"/>
      <c r="F108" s="38"/>
      <c r="G108" s="83" t="s">
        <v>12</v>
      </c>
      <c r="H108" s="90">
        <v>3</v>
      </c>
      <c r="I108" s="84">
        <v>15291</v>
      </c>
      <c r="J108" s="38"/>
      <c r="K108" s="87"/>
      <c r="L108" s="100"/>
      <c r="M108" s="91"/>
      <c r="N108" s="91"/>
      <c r="O108" s="91"/>
    </row>
    <row r="109" spans="1:15" s="68" customFormat="1" ht="20.25" x14ac:dyDescent="0.25">
      <c r="A109" s="82"/>
      <c r="B109" s="38"/>
      <c r="C109" s="38"/>
      <c r="D109" s="38"/>
      <c r="E109" s="38"/>
      <c r="F109" s="38"/>
      <c r="G109" s="83" t="s">
        <v>13</v>
      </c>
      <c r="H109" s="90">
        <v>4</v>
      </c>
      <c r="I109" s="84">
        <v>12022</v>
      </c>
      <c r="J109" s="38"/>
      <c r="K109" s="87"/>
      <c r="L109" s="100"/>
      <c r="M109" s="91"/>
      <c r="N109" s="91"/>
      <c r="O109" s="91"/>
    </row>
    <row r="110" spans="1:15" s="68" customFormat="1" ht="20.25" x14ac:dyDescent="0.25">
      <c r="A110" s="82"/>
      <c r="B110" s="38"/>
      <c r="C110" s="38"/>
      <c r="D110" s="38"/>
      <c r="E110" s="38"/>
      <c r="F110" s="38"/>
      <c r="G110" s="83" t="s">
        <v>14</v>
      </c>
      <c r="H110" s="90">
        <v>6</v>
      </c>
      <c r="I110" s="84">
        <v>8402</v>
      </c>
      <c r="J110" s="38"/>
      <c r="K110" s="87"/>
      <c r="L110" s="100"/>
      <c r="M110" s="91"/>
      <c r="N110" s="91"/>
      <c r="O110" s="91"/>
    </row>
    <row r="111" spans="1:15" s="68" customFormat="1" ht="20.25" x14ac:dyDescent="0.25">
      <c r="A111" s="77"/>
      <c r="B111" s="78" t="s">
        <v>142</v>
      </c>
      <c r="C111" s="78" t="s">
        <v>9</v>
      </c>
      <c r="D111" s="78" t="s">
        <v>9</v>
      </c>
      <c r="E111" s="78" t="s">
        <v>9</v>
      </c>
      <c r="F111" s="78" t="s">
        <v>9</v>
      </c>
      <c r="G111" s="78" t="s">
        <v>10</v>
      </c>
      <c r="H111" s="78">
        <v>39.799999999999997</v>
      </c>
      <c r="I111" s="78" t="s">
        <v>10</v>
      </c>
      <c r="J111" s="78">
        <v>398</v>
      </c>
      <c r="K111" s="79">
        <f>H112*I112+H113*I113+H114*I114+H115*I115+H116*I116+H111*J111</f>
        <v>469368</v>
      </c>
      <c r="L111" s="79">
        <v>0.86</v>
      </c>
      <c r="M111" s="80">
        <f>K111*L111</f>
        <v>403656.48</v>
      </c>
      <c r="N111" s="81">
        <f>M111/1000</f>
        <v>403.65647999999999</v>
      </c>
      <c r="O111" s="81">
        <f>ROUND(N111,1)</f>
        <v>403.7</v>
      </c>
    </row>
    <row r="112" spans="1:15" s="68" customFormat="1" ht="20.25" x14ac:dyDescent="0.25">
      <c r="A112" s="82"/>
      <c r="B112" s="38"/>
      <c r="C112" s="38"/>
      <c r="D112" s="38"/>
      <c r="E112" s="38"/>
      <c r="F112" s="38"/>
      <c r="G112" s="83" t="s">
        <v>11</v>
      </c>
      <c r="H112" s="92">
        <v>2</v>
      </c>
      <c r="I112" s="84">
        <v>18467</v>
      </c>
      <c r="J112" s="38"/>
      <c r="K112" s="87"/>
      <c r="L112" s="87"/>
      <c r="M112" s="91"/>
      <c r="N112" s="91"/>
      <c r="O112" s="91"/>
    </row>
    <row r="113" spans="1:15" s="68" customFormat="1" ht="20.25" x14ac:dyDescent="0.25">
      <c r="A113" s="82"/>
      <c r="B113" s="38"/>
      <c r="C113" s="38"/>
      <c r="D113" s="38"/>
      <c r="E113" s="38"/>
      <c r="F113" s="38"/>
      <c r="G113" s="83" t="s">
        <v>12</v>
      </c>
      <c r="H113" s="92">
        <v>10</v>
      </c>
      <c r="I113" s="84">
        <v>15291</v>
      </c>
      <c r="J113" s="38"/>
      <c r="K113" s="87"/>
      <c r="L113" s="87"/>
      <c r="M113" s="91"/>
      <c r="N113" s="91"/>
      <c r="O113" s="91"/>
    </row>
    <row r="114" spans="1:15" s="68" customFormat="1" ht="20.25" x14ac:dyDescent="0.25">
      <c r="A114" s="82"/>
      <c r="B114" s="38"/>
      <c r="C114" s="38"/>
      <c r="D114" s="38"/>
      <c r="E114" s="38"/>
      <c r="F114" s="38"/>
      <c r="G114" s="83" t="s">
        <v>13</v>
      </c>
      <c r="H114" s="92">
        <v>12</v>
      </c>
      <c r="I114" s="84">
        <v>12022</v>
      </c>
      <c r="J114" s="38"/>
      <c r="K114" s="87"/>
      <c r="L114" s="87"/>
      <c r="M114" s="91"/>
      <c r="N114" s="91"/>
      <c r="O114" s="91"/>
    </row>
    <row r="115" spans="1:15" s="68" customFormat="1" ht="20.25" x14ac:dyDescent="0.25">
      <c r="A115" s="82"/>
      <c r="B115" s="38"/>
      <c r="C115" s="38"/>
      <c r="D115" s="38"/>
      <c r="E115" s="38"/>
      <c r="F115" s="38"/>
      <c r="G115" s="83" t="s">
        <v>14</v>
      </c>
      <c r="H115" s="97">
        <v>11.8</v>
      </c>
      <c r="I115" s="84">
        <v>8402</v>
      </c>
      <c r="J115" s="38"/>
      <c r="K115" s="87"/>
      <c r="L115" s="87"/>
      <c r="M115" s="91"/>
      <c r="N115" s="91"/>
      <c r="O115" s="91"/>
    </row>
    <row r="116" spans="1:15" s="68" customFormat="1" ht="20.25" x14ac:dyDescent="0.25">
      <c r="A116" s="82"/>
      <c r="B116" s="38"/>
      <c r="C116" s="38"/>
      <c r="D116" s="38"/>
      <c r="E116" s="38"/>
      <c r="F116" s="38"/>
      <c r="G116" s="83" t="s">
        <v>15</v>
      </c>
      <c r="H116" s="98">
        <v>4</v>
      </c>
      <c r="I116" s="84">
        <v>5069</v>
      </c>
      <c r="J116" s="38"/>
      <c r="K116" s="87"/>
      <c r="L116" s="87"/>
      <c r="M116" s="91"/>
      <c r="N116" s="91"/>
      <c r="O116" s="91"/>
    </row>
    <row r="117" spans="1:15" s="76" customFormat="1" ht="22.5" x14ac:dyDescent="0.25">
      <c r="A117" s="212" t="s">
        <v>71</v>
      </c>
      <c r="B117" s="213"/>
      <c r="C117" s="213"/>
      <c r="D117" s="213"/>
      <c r="E117" s="213"/>
      <c r="F117" s="213"/>
      <c r="G117" s="214"/>
      <c r="H117" s="73">
        <f>+H118+H123+H126+H128</f>
        <v>81.199999999999989</v>
      </c>
      <c r="I117" s="73" t="s">
        <v>10</v>
      </c>
      <c r="J117" s="73" t="s">
        <v>10</v>
      </c>
      <c r="K117" s="74">
        <f>+K118+K123+K126+K128</f>
        <v>972779.4</v>
      </c>
      <c r="L117" s="75" t="s">
        <v>10</v>
      </c>
      <c r="M117" s="74">
        <f>+M118+M123+M126+M128</f>
        <v>869774.8</v>
      </c>
      <c r="N117" s="74"/>
      <c r="O117" s="74"/>
    </row>
    <row r="118" spans="1:15" s="68" customFormat="1" ht="20.25" x14ac:dyDescent="0.25">
      <c r="A118" s="77"/>
      <c r="B118" s="78" t="s">
        <v>143</v>
      </c>
      <c r="C118" s="78" t="s">
        <v>9</v>
      </c>
      <c r="D118" s="78" t="s">
        <v>9</v>
      </c>
      <c r="E118" s="78" t="s">
        <v>9</v>
      </c>
      <c r="F118" s="78" t="s">
        <v>9</v>
      </c>
      <c r="G118" s="78" t="s">
        <v>10</v>
      </c>
      <c r="H118" s="78">
        <v>46.3</v>
      </c>
      <c r="I118" s="78" t="s">
        <v>10</v>
      </c>
      <c r="J118" s="78">
        <v>398</v>
      </c>
      <c r="K118" s="79">
        <f>H119*I119+H120*I120+H121*I121+H122*I122+H118*J118</f>
        <v>539406.9</v>
      </c>
      <c r="L118" s="79">
        <v>0.9</v>
      </c>
      <c r="M118" s="80">
        <f>K118*L118</f>
        <v>485466.21</v>
      </c>
      <c r="N118" s="81">
        <f>M118/1000</f>
        <v>485.46621000000005</v>
      </c>
      <c r="O118" s="81">
        <f>ROUND(N118,1)</f>
        <v>485.5</v>
      </c>
    </row>
    <row r="119" spans="1:15" s="68" customFormat="1" ht="20.25" x14ac:dyDescent="0.25">
      <c r="A119" s="82"/>
      <c r="B119" s="38"/>
      <c r="C119" s="38"/>
      <c r="D119" s="38"/>
      <c r="E119" s="38"/>
      <c r="F119" s="38"/>
      <c r="G119" s="83" t="s">
        <v>12</v>
      </c>
      <c r="H119" s="97">
        <v>11.2</v>
      </c>
      <c r="I119" s="84">
        <v>15291</v>
      </c>
      <c r="J119" s="38"/>
      <c r="K119" s="87"/>
      <c r="L119" s="87"/>
      <c r="M119" s="91"/>
      <c r="N119" s="91"/>
      <c r="O119" s="91"/>
    </row>
    <row r="120" spans="1:15" s="68" customFormat="1" ht="20.25" x14ac:dyDescent="0.25">
      <c r="A120" s="82"/>
      <c r="B120" s="38"/>
      <c r="C120" s="38"/>
      <c r="D120" s="38"/>
      <c r="E120" s="38"/>
      <c r="F120" s="38"/>
      <c r="G120" s="83" t="s">
        <v>13</v>
      </c>
      <c r="H120" s="97">
        <v>19.100000000000001</v>
      </c>
      <c r="I120" s="84">
        <v>12022</v>
      </c>
      <c r="J120" s="38"/>
      <c r="K120" s="87"/>
      <c r="L120" s="87"/>
      <c r="M120" s="91"/>
      <c r="N120" s="91"/>
      <c r="O120" s="91"/>
    </row>
    <row r="121" spans="1:15" s="68" customFormat="1" ht="20.25" x14ac:dyDescent="0.25">
      <c r="A121" s="82"/>
      <c r="B121" s="38"/>
      <c r="C121" s="38"/>
      <c r="D121" s="38"/>
      <c r="E121" s="38"/>
      <c r="F121" s="38"/>
      <c r="G121" s="83" t="s">
        <v>14</v>
      </c>
      <c r="H121" s="97">
        <v>11.7</v>
      </c>
      <c r="I121" s="84">
        <v>8402</v>
      </c>
      <c r="J121" s="38"/>
      <c r="K121" s="87"/>
      <c r="L121" s="87"/>
      <c r="M121" s="91"/>
      <c r="N121" s="91"/>
      <c r="O121" s="91"/>
    </row>
    <row r="122" spans="1:15" s="68" customFormat="1" ht="20.25" x14ac:dyDescent="0.25">
      <c r="A122" s="82"/>
      <c r="B122" s="38"/>
      <c r="C122" s="38"/>
      <c r="D122" s="38"/>
      <c r="E122" s="38"/>
      <c r="F122" s="38"/>
      <c r="G122" s="83" t="s">
        <v>15</v>
      </c>
      <c r="H122" s="97">
        <v>4.3</v>
      </c>
      <c r="I122" s="84">
        <v>5069</v>
      </c>
      <c r="J122" s="38"/>
      <c r="K122" s="87"/>
      <c r="L122" s="87"/>
      <c r="M122" s="91"/>
      <c r="N122" s="91"/>
      <c r="O122" s="91"/>
    </row>
    <row r="123" spans="1:15" s="68" customFormat="1" ht="20.25" x14ac:dyDescent="0.25">
      <c r="A123" s="77"/>
      <c r="B123" s="78" t="s">
        <v>25</v>
      </c>
      <c r="C123" s="78" t="s">
        <v>9</v>
      </c>
      <c r="D123" s="78" t="s">
        <v>9</v>
      </c>
      <c r="E123" s="78" t="s">
        <v>9</v>
      </c>
      <c r="F123" s="78" t="s">
        <v>9</v>
      </c>
      <c r="G123" s="78" t="s">
        <v>10</v>
      </c>
      <c r="H123" s="78">
        <v>12.9</v>
      </c>
      <c r="I123" s="78" t="s">
        <v>10</v>
      </c>
      <c r="J123" s="78">
        <v>398</v>
      </c>
      <c r="K123" s="79">
        <f>H124*I124+H125*I125+H123*J123</f>
        <v>163440.50000000003</v>
      </c>
      <c r="L123" s="79">
        <v>0.9</v>
      </c>
      <c r="M123" s="80">
        <f>K123*L123</f>
        <v>147096.45000000004</v>
      </c>
      <c r="N123" s="81">
        <f>M123/1000</f>
        <v>147.09645000000003</v>
      </c>
      <c r="O123" s="81">
        <f>ROUND(N123,1)</f>
        <v>147.1</v>
      </c>
    </row>
    <row r="124" spans="1:15" s="68" customFormat="1" ht="20.25" x14ac:dyDescent="0.25">
      <c r="A124" s="82"/>
      <c r="B124" s="38"/>
      <c r="C124" s="38"/>
      <c r="D124" s="38"/>
      <c r="E124" s="38"/>
      <c r="F124" s="38"/>
      <c r="G124" s="83" t="s">
        <v>12</v>
      </c>
      <c r="H124" s="97">
        <v>0.5</v>
      </c>
      <c r="I124" s="84">
        <v>18467</v>
      </c>
      <c r="J124" s="38"/>
      <c r="K124" s="87"/>
      <c r="L124" s="87"/>
      <c r="M124" s="91"/>
      <c r="N124" s="91"/>
      <c r="O124" s="91"/>
    </row>
    <row r="125" spans="1:15" s="68" customFormat="1" ht="20.25" x14ac:dyDescent="0.25">
      <c r="A125" s="82"/>
      <c r="B125" s="38"/>
      <c r="C125" s="38"/>
      <c r="D125" s="38"/>
      <c r="E125" s="38"/>
      <c r="F125" s="38"/>
      <c r="G125" s="83" t="s">
        <v>14</v>
      </c>
      <c r="H125" s="97">
        <v>12.4</v>
      </c>
      <c r="I125" s="84">
        <v>12022</v>
      </c>
      <c r="J125" s="38"/>
      <c r="K125" s="87"/>
      <c r="L125" s="87"/>
      <c r="M125" s="91"/>
      <c r="N125" s="91"/>
      <c r="O125" s="91"/>
    </row>
    <row r="126" spans="1:15" s="68" customFormat="1" ht="20.25" x14ac:dyDescent="0.25">
      <c r="A126" s="77"/>
      <c r="B126" s="78" t="s">
        <v>41</v>
      </c>
      <c r="C126" s="78" t="s">
        <v>9</v>
      </c>
      <c r="D126" s="78" t="s">
        <v>9</v>
      </c>
      <c r="E126" s="78" t="s">
        <v>9</v>
      </c>
      <c r="F126" s="78" t="s">
        <v>9</v>
      </c>
      <c r="G126" s="78" t="s">
        <v>10</v>
      </c>
      <c r="H126" s="78">
        <v>2</v>
      </c>
      <c r="I126" s="78" t="s">
        <v>10</v>
      </c>
      <c r="J126" s="78">
        <v>398</v>
      </c>
      <c r="K126" s="79">
        <f>H127*I127+H126*J126</f>
        <v>10934</v>
      </c>
      <c r="L126" s="79">
        <v>0.85</v>
      </c>
      <c r="M126" s="80">
        <f>K126*L126</f>
        <v>9293.9</v>
      </c>
      <c r="N126" s="81">
        <f>M126/1000</f>
        <v>9.2938999999999989</v>
      </c>
      <c r="O126" s="81">
        <f>ROUND(N126,1)</f>
        <v>9.3000000000000007</v>
      </c>
    </row>
    <row r="127" spans="1:15" s="68" customFormat="1" ht="20.25" x14ac:dyDescent="0.25">
      <c r="A127" s="82"/>
      <c r="B127" s="38"/>
      <c r="C127" s="38"/>
      <c r="D127" s="38"/>
      <c r="E127" s="38"/>
      <c r="F127" s="38"/>
      <c r="G127" s="83" t="s">
        <v>15</v>
      </c>
      <c r="H127" s="90">
        <v>2</v>
      </c>
      <c r="I127" s="84">
        <v>5069</v>
      </c>
      <c r="J127" s="38"/>
      <c r="K127" s="87"/>
      <c r="L127" s="87"/>
      <c r="M127" s="91"/>
      <c r="N127" s="91"/>
      <c r="O127" s="91"/>
    </row>
    <row r="128" spans="1:15" s="68" customFormat="1" ht="20.25" x14ac:dyDescent="0.25">
      <c r="A128" s="77"/>
      <c r="B128" s="78" t="s">
        <v>144</v>
      </c>
      <c r="C128" s="78" t="s">
        <v>9</v>
      </c>
      <c r="D128" s="78" t="s">
        <v>9</v>
      </c>
      <c r="E128" s="78" t="s">
        <v>9</v>
      </c>
      <c r="F128" s="78" t="s">
        <v>9</v>
      </c>
      <c r="G128" s="78" t="s">
        <v>10</v>
      </c>
      <c r="H128" s="78">
        <v>20</v>
      </c>
      <c r="I128" s="78" t="s">
        <v>10</v>
      </c>
      <c r="J128" s="78">
        <v>398</v>
      </c>
      <c r="K128" s="79">
        <f>H129*I129+H130*I130+H131*I131+H128*J128+H132*I132</f>
        <v>258998</v>
      </c>
      <c r="L128" s="79">
        <v>0.88</v>
      </c>
      <c r="M128" s="80">
        <f>K128*L128</f>
        <v>227918.24</v>
      </c>
      <c r="N128" s="81">
        <f>M128/1000</f>
        <v>227.91824</v>
      </c>
      <c r="O128" s="81">
        <v>228</v>
      </c>
    </row>
    <row r="129" spans="1:15" s="68" customFormat="1" ht="20.25" x14ac:dyDescent="0.25">
      <c r="A129" s="82"/>
      <c r="B129" s="38"/>
      <c r="C129" s="38"/>
      <c r="D129" s="38"/>
      <c r="E129" s="38"/>
      <c r="F129" s="38"/>
      <c r="G129" s="83" t="s">
        <v>11</v>
      </c>
      <c r="H129" s="97">
        <v>4</v>
      </c>
      <c r="I129" s="84">
        <v>18467</v>
      </c>
      <c r="J129" s="38"/>
      <c r="K129" s="87"/>
      <c r="L129" s="100"/>
      <c r="M129" s="91"/>
      <c r="N129" s="91"/>
      <c r="O129" s="91"/>
    </row>
    <row r="130" spans="1:15" s="68" customFormat="1" ht="20.25" x14ac:dyDescent="0.25">
      <c r="A130" s="82"/>
      <c r="B130" s="38"/>
      <c r="C130" s="38"/>
      <c r="D130" s="38"/>
      <c r="E130" s="38"/>
      <c r="F130" s="38"/>
      <c r="G130" s="83" t="s">
        <v>12</v>
      </c>
      <c r="H130" s="98">
        <v>2</v>
      </c>
      <c r="I130" s="84">
        <v>15291</v>
      </c>
      <c r="J130" s="38"/>
      <c r="K130" s="87"/>
      <c r="L130" s="100"/>
      <c r="M130" s="91"/>
      <c r="N130" s="91"/>
      <c r="O130" s="91"/>
    </row>
    <row r="131" spans="1:15" s="68" customFormat="1" ht="20.25" x14ac:dyDescent="0.25">
      <c r="A131" s="82"/>
      <c r="B131" s="38"/>
      <c r="C131" s="38"/>
      <c r="D131" s="38"/>
      <c r="E131" s="38"/>
      <c r="F131" s="38"/>
      <c r="G131" s="83" t="s">
        <v>13</v>
      </c>
      <c r="H131" s="98">
        <v>8</v>
      </c>
      <c r="I131" s="84">
        <v>12022</v>
      </c>
      <c r="J131" s="38"/>
      <c r="K131" s="87"/>
      <c r="L131" s="100"/>
      <c r="M131" s="91"/>
      <c r="N131" s="91"/>
      <c r="O131" s="91"/>
    </row>
    <row r="132" spans="1:15" s="68" customFormat="1" ht="20.25" x14ac:dyDescent="0.25">
      <c r="A132" s="101"/>
      <c r="B132" s="102"/>
      <c r="C132" s="102"/>
      <c r="D132" s="102"/>
      <c r="E132" s="102"/>
      <c r="F132" s="102"/>
      <c r="G132" s="103" t="s">
        <v>14</v>
      </c>
      <c r="H132" s="98">
        <v>6</v>
      </c>
      <c r="I132" s="84">
        <v>8402</v>
      </c>
      <c r="J132" s="38"/>
      <c r="K132" s="87"/>
      <c r="L132" s="100"/>
      <c r="M132" s="104"/>
      <c r="N132" s="104"/>
      <c r="O132" s="104"/>
    </row>
    <row r="133" spans="1:15" s="76" customFormat="1" ht="22.5" x14ac:dyDescent="0.25">
      <c r="A133" s="212" t="s">
        <v>72</v>
      </c>
      <c r="B133" s="213"/>
      <c r="C133" s="213"/>
      <c r="D133" s="213"/>
      <c r="E133" s="213"/>
      <c r="F133" s="213"/>
      <c r="G133" s="214"/>
      <c r="H133" s="73">
        <f>H134+H137+H142+H146+H152+H157+H160+H164</f>
        <v>785.79</v>
      </c>
      <c r="I133" s="73" t="s">
        <v>10</v>
      </c>
      <c r="J133" s="73" t="s">
        <v>10</v>
      </c>
      <c r="K133" s="74">
        <f>K134+K137+K142+K146+K152+K157+K160+K164</f>
        <v>8464952.3100000005</v>
      </c>
      <c r="L133" s="73" t="s">
        <v>10</v>
      </c>
      <c r="M133" s="74">
        <f>M134+M137+M142+M146+M152+M157+M160+M164</f>
        <v>7576448.5449999999</v>
      </c>
      <c r="N133" s="74"/>
      <c r="O133" s="74"/>
    </row>
    <row r="134" spans="1:15" s="68" customFormat="1" ht="20.25" x14ac:dyDescent="0.25">
      <c r="A134" s="77"/>
      <c r="B134" s="78" t="s">
        <v>28</v>
      </c>
      <c r="C134" s="78" t="s">
        <v>9</v>
      </c>
      <c r="D134" s="78" t="s">
        <v>9</v>
      </c>
      <c r="E134" s="78" t="s">
        <v>9</v>
      </c>
      <c r="F134" s="78" t="s">
        <v>9</v>
      </c>
      <c r="G134" s="78" t="s">
        <v>10</v>
      </c>
      <c r="H134" s="78">
        <v>55.1</v>
      </c>
      <c r="I134" s="78" t="s">
        <v>10</v>
      </c>
      <c r="J134" s="78">
        <v>398</v>
      </c>
      <c r="K134" s="79">
        <f>H135*I135+H136*I136+H134*J134</f>
        <v>575742</v>
      </c>
      <c r="L134" s="79">
        <v>0.89</v>
      </c>
      <c r="M134" s="80">
        <f>K134*L134</f>
        <v>512410.38</v>
      </c>
      <c r="N134" s="81">
        <f>M134/1000</f>
        <v>512.41038000000003</v>
      </c>
      <c r="O134" s="81">
        <v>512.5</v>
      </c>
    </row>
    <row r="135" spans="1:15" s="68" customFormat="1" ht="20.25" x14ac:dyDescent="0.25">
      <c r="A135" s="82"/>
      <c r="B135" s="38"/>
      <c r="C135" s="38"/>
      <c r="D135" s="38"/>
      <c r="E135" s="38"/>
      <c r="F135" s="38"/>
      <c r="G135" s="83" t="s">
        <v>13</v>
      </c>
      <c r="H135" s="92">
        <v>25.1</v>
      </c>
      <c r="I135" s="84">
        <v>12022</v>
      </c>
      <c r="J135" s="38"/>
      <c r="K135" s="87"/>
      <c r="L135" s="87"/>
      <c r="M135" s="91"/>
      <c r="N135" s="91"/>
      <c r="O135" s="91"/>
    </row>
    <row r="136" spans="1:15" s="68" customFormat="1" ht="20.25" x14ac:dyDescent="0.25">
      <c r="A136" s="82"/>
      <c r="B136" s="38"/>
      <c r="C136" s="38"/>
      <c r="D136" s="38"/>
      <c r="E136" s="38"/>
      <c r="F136" s="38"/>
      <c r="G136" s="83" t="s">
        <v>14</v>
      </c>
      <c r="H136" s="84">
        <v>30</v>
      </c>
      <c r="I136" s="84">
        <v>8402</v>
      </c>
      <c r="J136" s="38"/>
      <c r="K136" s="87"/>
      <c r="L136" s="87"/>
      <c r="M136" s="91"/>
      <c r="N136" s="91"/>
      <c r="O136" s="91"/>
    </row>
    <row r="137" spans="1:15" s="68" customFormat="1" ht="20.25" x14ac:dyDescent="0.25">
      <c r="A137" s="77"/>
      <c r="B137" s="78" t="s">
        <v>50</v>
      </c>
      <c r="C137" s="78" t="s">
        <v>9</v>
      </c>
      <c r="D137" s="78" t="s">
        <v>9</v>
      </c>
      <c r="E137" s="78" t="s">
        <v>9</v>
      </c>
      <c r="F137" s="78" t="s">
        <v>9</v>
      </c>
      <c r="G137" s="78" t="s">
        <v>10</v>
      </c>
      <c r="H137" s="78">
        <v>290.5</v>
      </c>
      <c r="I137" s="78" t="s">
        <v>10</v>
      </c>
      <c r="J137" s="78">
        <v>398</v>
      </c>
      <c r="K137" s="79">
        <f>H138*I138+H139*I139+H140*I140+H141*I141+H137*J137</f>
        <v>2946694.8000000003</v>
      </c>
      <c r="L137" s="79">
        <v>0.9</v>
      </c>
      <c r="M137" s="80">
        <f>K137*L137</f>
        <v>2652025.3200000003</v>
      </c>
      <c r="N137" s="81">
        <f>M137/1000</f>
        <v>2652.0253200000002</v>
      </c>
      <c r="O137" s="81">
        <v>2652.1</v>
      </c>
    </row>
    <row r="138" spans="1:15" s="68" customFormat="1" ht="20.25" x14ac:dyDescent="0.25">
      <c r="A138" s="82"/>
      <c r="B138" s="38"/>
      <c r="C138" s="38"/>
      <c r="D138" s="38"/>
      <c r="E138" s="38"/>
      <c r="F138" s="38"/>
      <c r="G138" s="83" t="s">
        <v>12</v>
      </c>
      <c r="H138" s="92">
        <v>34</v>
      </c>
      <c r="I138" s="84">
        <v>15291</v>
      </c>
      <c r="J138" s="38"/>
      <c r="K138" s="87"/>
      <c r="L138" s="87"/>
      <c r="M138" s="91"/>
      <c r="N138" s="91"/>
      <c r="O138" s="91"/>
    </row>
    <row r="139" spans="1:15" s="68" customFormat="1" ht="20.25" x14ac:dyDescent="0.25">
      <c r="A139" s="82"/>
      <c r="B139" s="38"/>
      <c r="C139" s="38"/>
      <c r="D139" s="38"/>
      <c r="E139" s="38"/>
      <c r="F139" s="38"/>
      <c r="G139" s="83" t="s">
        <v>13</v>
      </c>
      <c r="H139" s="97">
        <v>93.2</v>
      </c>
      <c r="I139" s="84">
        <v>12022</v>
      </c>
      <c r="J139" s="38"/>
      <c r="K139" s="87"/>
      <c r="L139" s="87"/>
      <c r="M139" s="91"/>
      <c r="N139" s="91"/>
      <c r="O139" s="91"/>
    </row>
    <row r="140" spans="1:15" s="68" customFormat="1" ht="20.25" x14ac:dyDescent="0.25">
      <c r="A140" s="82"/>
      <c r="B140" s="38"/>
      <c r="C140" s="38"/>
      <c r="D140" s="38"/>
      <c r="E140" s="38"/>
      <c r="F140" s="38"/>
      <c r="G140" s="83" t="s">
        <v>14</v>
      </c>
      <c r="H140" s="97">
        <v>108.9</v>
      </c>
      <c r="I140" s="84">
        <v>8402</v>
      </c>
      <c r="J140" s="38"/>
      <c r="K140" s="87"/>
      <c r="L140" s="87"/>
      <c r="M140" s="91"/>
      <c r="N140" s="91"/>
      <c r="O140" s="91"/>
    </row>
    <row r="141" spans="1:15" s="68" customFormat="1" ht="20.25" x14ac:dyDescent="0.25">
      <c r="A141" s="82"/>
      <c r="B141" s="38"/>
      <c r="C141" s="38"/>
      <c r="D141" s="38"/>
      <c r="E141" s="38"/>
      <c r="F141" s="38"/>
      <c r="G141" s="83" t="s">
        <v>15</v>
      </c>
      <c r="H141" s="97">
        <v>54.4</v>
      </c>
      <c r="I141" s="84">
        <v>5069</v>
      </c>
      <c r="J141" s="38"/>
      <c r="K141" s="87"/>
      <c r="L141" s="87"/>
      <c r="M141" s="91"/>
      <c r="N141" s="91"/>
      <c r="O141" s="91"/>
    </row>
    <row r="142" spans="1:15" s="68" customFormat="1" ht="20.25" x14ac:dyDescent="0.25">
      <c r="A142" s="77"/>
      <c r="B142" s="78" t="s">
        <v>30</v>
      </c>
      <c r="C142" s="78" t="s">
        <v>9</v>
      </c>
      <c r="D142" s="78" t="s">
        <v>9</v>
      </c>
      <c r="E142" s="78" t="s">
        <v>9</v>
      </c>
      <c r="F142" s="78" t="s">
        <v>9</v>
      </c>
      <c r="G142" s="78" t="s">
        <v>10</v>
      </c>
      <c r="H142" s="78">
        <v>36.590000000000003</v>
      </c>
      <c r="I142" s="78" t="s">
        <v>10</v>
      </c>
      <c r="J142" s="78">
        <v>398</v>
      </c>
      <c r="K142" s="79">
        <f>H143*I143+H144*I144+H145*I145+H142*J142</f>
        <v>430998.43000000005</v>
      </c>
      <c r="L142" s="79">
        <v>0.9</v>
      </c>
      <c r="M142" s="80">
        <f>K142*L142</f>
        <v>387898.58700000006</v>
      </c>
      <c r="N142" s="81">
        <f>M142/1000</f>
        <v>387.89858700000008</v>
      </c>
      <c r="O142" s="81">
        <f>ROUND(N142,1)</f>
        <v>387.9</v>
      </c>
    </row>
    <row r="143" spans="1:15" s="68" customFormat="1" ht="20.25" x14ac:dyDescent="0.25">
      <c r="A143" s="82"/>
      <c r="B143" s="38"/>
      <c r="C143" s="38"/>
      <c r="D143" s="38"/>
      <c r="E143" s="38"/>
      <c r="F143" s="38"/>
      <c r="G143" s="83" t="s">
        <v>13</v>
      </c>
      <c r="H143" s="97">
        <v>31.3</v>
      </c>
      <c r="I143" s="84">
        <v>12022</v>
      </c>
      <c r="J143" s="38"/>
      <c r="K143" s="87"/>
      <c r="L143" s="87"/>
      <c r="M143" s="91"/>
      <c r="N143" s="91"/>
      <c r="O143" s="91"/>
    </row>
    <row r="144" spans="1:15" s="68" customFormat="1" ht="20.25" x14ac:dyDescent="0.25">
      <c r="A144" s="82"/>
      <c r="B144" s="38"/>
      <c r="C144" s="38"/>
      <c r="D144" s="38"/>
      <c r="E144" s="38"/>
      <c r="F144" s="38"/>
      <c r="G144" s="83" t="s">
        <v>14</v>
      </c>
      <c r="H144" s="98">
        <v>4</v>
      </c>
      <c r="I144" s="84">
        <v>8402</v>
      </c>
      <c r="J144" s="38"/>
      <c r="K144" s="87"/>
      <c r="L144" s="87"/>
      <c r="M144" s="91"/>
      <c r="N144" s="91"/>
      <c r="O144" s="91"/>
    </row>
    <row r="145" spans="1:15" s="68" customFormat="1" ht="20.25" x14ac:dyDescent="0.25">
      <c r="A145" s="82"/>
      <c r="B145" s="38"/>
      <c r="C145" s="38"/>
      <c r="D145" s="38"/>
      <c r="E145" s="38"/>
      <c r="F145" s="38"/>
      <c r="G145" s="83" t="s">
        <v>15</v>
      </c>
      <c r="H145" s="98">
        <v>1.29</v>
      </c>
      <c r="I145" s="84">
        <v>5069</v>
      </c>
      <c r="J145" s="38"/>
      <c r="K145" s="87"/>
      <c r="L145" s="87"/>
      <c r="M145" s="91"/>
      <c r="N145" s="91"/>
      <c r="O145" s="91"/>
    </row>
    <row r="146" spans="1:15" s="68" customFormat="1" ht="20.25" x14ac:dyDescent="0.25">
      <c r="A146" s="77"/>
      <c r="B146" s="78" t="s">
        <v>8</v>
      </c>
      <c r="C146" s="78" t="s">
        <v>9</v>
      </c>
      <c r="D146" s="78" t="s">
        <v>9</v>
      </c>
      <c r="E146" s="78" t="s">
        <v>9</v>
      </c>
      <c r="F146" s="78" t="s">
        <v>9</v>
      </c>
      <c r="G146" s="78" t="s">
        <v>10</v>
      </c>
      <c r="H146" s="78">
        <v>27.9</v>
      </c>
      <c r="I146" s="78" t="s">
        <v>10</v>
      </c>
      <c r="J146" s="78">
        <v>398</v>
      </c>
      <c r="K146" s="79">
        <f>H147*I147+H148*I148+H149*I149+H150*I150+H151*I151+H146*J146</f>
        <v>408791.50000000006</v>
      </c>
      <c r="L146" s="79">
        <v>0.9</v>
      </c>
      <c r="M146" s="80">
        <f>K146*L146</f>
        <v>367912.35000000003</v>
      </c>
      <c r="N146" s="81">
        <f>M146/1000</f>
        <v>367.91235000000006</v>
      </c>
      <c r="O146" s="81">
        <v>368</v>
      </c>
    </row>
    <row r="147" spans="1:15" s="68" customFormat="1" ht="20.25" x14ac:dyDescent="0.25">
      <c r="A147" s="82"/>
      <c r="B147" s="38"/>
      <c r="C147" s="38"/>
      <c r="D147" s="38"/>
      <c r="E147" s="38"/>
      <c r="F147" s="38"/>
      <c r="G147" s="83" t="s">
        <v>11</v>
      </c>
      <c r="H147" s="92">
        <v>9.9</v>
      </c>
      <c r="I147" s="84">
        <v>18467</v>
      </c>
      <c r="J147" s="38"/>
      <c r="K147" s="87"/>
      <c r="L147" s="87"/>
      <c r="M147" s="105"/>
      <c r="N147" s="105"/>
      <c r="O147" s="105"/>
    </row>
    <row r="148" spans="1:15" s="68" customFormat="1" ht="20.25" x14ac:dyDescent="0.25">
      <c r="A148" s="82"/>
      <c r="B148" s="38"/>
      <c r="C148" s="38"/>
      <c r="D148" s="38"/>
      <c r="E148" s="38"/>
      <c r="F148" s="38"/>
      <c r="G148" s="83" t="s">
        <v>12</v>
      </c>
      <c r="H148" s="84">
        <v>6</v>
      </c>
      <c r="I148" s="84">
        <v>15291</v>
      </c>
      <c r="J148" s="38"/>
      <c r="K148" s="87"/>
      <c r="L148" s="87"/>
      <c r="M148" s="105"/>
      <c r="N148" s="105"/>
      <c r="O148" s="105"/>
    </row>
    <row r="149" spans="1:15" s="68" customFormat="1" ht="20.25" x14ac:dyDescent="0.25">
      <c r="A149" s="82"/>
      <c r="B149" s="38"/>
      <c r="C149" s="38"/>
      <c r="D149" s="38"/>
      <c r="E149" s="38"/>
      <c r="F149" s="38"/>
      <c r="G149" s="83" t="s">
        <v>13</v>
      </c>
      <c r="H149" s="84">
        <v>8</v>
      </c>
      <c r="I149" s="84">
        <v>12022</v>
      </c>
      <c r="J149" s="38"/>
      <c r="K149" s="87"/>
      <c r="L149" s="87"/>
      <c r="M149" s="105"/>
      <c r="N149" s="105"/>
      <c r="O149" s="105"/>
    </row>
    <row r="150" spans="1:15" s="68" customFormat="1" ht="20.25" x14ac:dyDescent="0.25">
      <c r="A150" s="82"/>
      <c r="B150" s="38"/>
      <c r="C150" s="38"/>
      <c r="D150" s="38"/>
      <c r="E150" s="38"/>
      <c r="F150" s="38"/>
      <c r="G150" s="83" t="s">
        <v>14</v>
      </c>
      <c r="H150" s="84">
        <v>2</v>
      </c>
      <c r="I150" s="84">
        <v>8402</v>
      </c>
      <c r="J150" s="38"/>
      <c r="K150" s="87"/>
      <c r="L150" s="87"/>
      <c r="M150" s="105"/>
      <c r="N150" s="105"/>
      <c r="O150" s="105"/>
    </row>
    <row r="151" spans="1:15" s="68" customFormat="1" ht="20.25" x14ac:dyDescent="0.25">
      <c r="A151" s="82"/>
      <c r="B151" s="38"/>
      <c r="C151" s="38"/>
      <c r="D151" s="38"/>
      <c r="E151" s="38"/>
      <c r="F151" s="38"/>
      <c r="G151" s="83" t="s">
        <v>15</v>
      </c>
      <c r="H151" s="84">
        <v>2</v>
      </c>
      <c r="I151" s="84">
        <v>5069</v>
      </c>
      <c r="J151" s="38"/>
      <c r="K151" s="87"/>
      <c r="L151" s="87"/>
      <c r="M151" s="105"/>
      <c r="N151" s="105"/>
      <c r="O151" s="105"/>
    </row>
    <row r="152" spans="1:15" s="68" customFormat="1" ht="20.25" x14ac:dyDescent="0.25">
      <c r="A152" s="77"/>
      <c r="B152" s="78" t="s">
        <v>18</v>
      </c>
      <c r="C152" s="78" t="s">
        <v>9</v>
      </c>
      <c r="D152" s="78" t="s">
        <v>9</v>
      </c>
      <c r="E152" s="78" t="s">
        <v>9</v>
      </c>
      <c r="F152" s="78" t="s">
        <v>9</v>
      </c>
      <c r="G152" s="78" t="s">
        <v>10</v>
      </c>
      <c r="H152" s="78">
        <v>72.7</v>
      </c>
      <c r="I152" s="78" t="s">
        <v>10</v>
      </c>
      <c r="J152" s="78">
        <v>398</v>
      </c>
      <c r="K152" s="79">
        <f>H153*I153+H154*I154+H155*I155+H156*I156+H152*J152</f>
        <v>767335.38</v>
      </c>
      <c r="L152" s="79">
        <v>0.9</v>
      </c>
      <c r="M152" s="80">
        <f>K152*L152</f>
        <v>690601.84200000006</v>
      </c>
      <c r="N152" s="81">
        <f>M152/1000</f>
        <v>690.60184200000003</v>
      </c>
      <c r="O152" s="81">
        <v>690.7</v>
      </c>
    </row>
    <row r="153" spans="1:15" s="68" customFormat="1" ht="20.25" x14ac:dyDescent="0.25">
      <c r="A153" s="82"/>
      <c r="B153" s="38"/>
      <c r="C153" s="38"/>
      <c r="D153" s="38"/>
      <c r="E153" s="38"/>
      <c r="F153" s="38"/>
      <c r="G153" s="83" t="s">
        <v>12</v>
      </c>
      <c r="H153" s="87">
        <v>9.02</v>
      </c>
      <c r="I153" s="84">
        <v>15291</v>
      </c>
      <c r="J153" s="38"/>
      <c r="K153" s="87"/>
      <c r="L153" s="87"/>
      <c r="M153" s="105"/>
      <c r="N153" s="105"/>
      <c r="O153" s="105"/>
    </row>
    <row r="154" spans="1:15" s="68" customFormat="1" ht="20.25" x14ac:dyDescent="0.25">
      <c r="A154" s="82"/>
      <c r="B154" s="38"/>
      <c r="C154" s="38"/>
      <c r="D154" s="38"/>
      <c r="E154" s="38"/>
      <c r="F154" s="38"/>
      <c r="G154" s="83" t="s">
        <v>13</v>
      </c>
      <c r="H154" s="87">
        <v>22.68</v>
      </c>
      <c r="I154" s="84">
        <v>12022</v>
      </c>
      <c r="J154" s="38"/>
      <c r="K154" s="87"/>
      <c r="L154" s="87"/>
      <c r="M154" s="105"/>
      <c r="N154" s="105"/>
      <c r="O154" s="105"/>
    </row>
    <row r="155" spans="1:15" s="68" customFormat="1" ht="20.25" x14ac:dyDescent="0.25">
      <c r="A155" s="82"/>
      <c r="B155" s="38"/>
      <c r="C155" s="38"/>
      <c r="D155" s="38"/>
      <c r="E155" s="38"/>
      <c r="F155" s="38"/>
      <c r="G155" s="83" t="s">
        <v>14</v>
      </c>
      <c r="H155" s="84">
        <v>36</v>
      </c>
      <c r="I155" s="84">
        <v>8402</v>
      </c>
      <c r="J155" s="38"/>
      <c r="K155" s="87"/>
      <c r="L155" s="87"/>
      <c r="M155" s="105"/>
      <c r="N155" s="105"/>
      <c r="O155" s="105"/>
    </row>
    <row r="156" spans="1:15" s="68" customFormat="1" ht="20.25" x14ac:dyDescent="0.25">
      <c r="A156" s="82"/>
      <c r="B156" s="38"/>
      <c r="C156" s="38"/>
      <c r="D156" s="38"/>
      <c r="E156" s="38"/>
      <c r="F156" s="38"/>
      <c r="G156" s="83" t="s">
        <v>15</v>
      </c>
      <c r="H156" s="84">
        <v>5</v>
      </c>
      <c r="I156" s="84">
        <v>5069</v>
      </c>
      <c r="J156" s="38"/>
      <c r="K156" s="87"/>
      <c r="L156" s="87"/>
      <c r="M156" s="105"/>
      <c r="N156" s="105"/>
      <c r="O156" s="105"/>
    </row>
    <row r="157" spans="1:15" s="68" customFormat="1" ht="20.25" x14ac:dyDescent="0.25">
      <c r="A157" s="77"/>
      <c r="B157" s="78" t="s">
        <v>145</v>
      </c>
      <c r="C157" s="78" t="s">
        <v>9</v>
      </c>
      <c r="D157" s="78" t="s">
        <v>9</v>
      </c>
      <c r="E157" s="78" t="s">
        <v>9</v>
      </c>
      <c r="F157" s="78" t="s">
        <v>9</v>
      </c>
      <c r="G157" s="78" t="s">
        <v>10</v>
      </c>
      <c r="H157" s="78">
        <v>80</v>
      </c>
      <c r="I157" s="78" t="s">
        <v>10</v>
      </c>
      <c r="J157" s="78">
        <v>398</v>
      </c>
      <c r="K157" s="79">
        <f>H158*I158+H159*I159+H157*J157</f>
        <v>812600</v>
      </c>
      <c r="L157" s="79">
        <v>0.9</v>
      </c>
      <c r="M157" s="80">
        <f>K157*L157</f>
        <v>731340</v>
      </c>
      <c r="N157" s="81">
        <f>M157/1000</f>
        <v>731.34</v>
      </c>
      <c r="O157" s="81">
        <v>731.4</v>
      </c>
    </row>
    <row r="158" spans="1:15" s="68" customFormat="1" ht="20.25" x14ac:dyDescent="0.25">
      <c r="A158" s="82"/>
      <c r="B158" s="38"/>
      <c r="C158" s="38"/>
      <c r="D158" s="38"/>
      <c r="E158" s="38"/>
      <c r="F158" s="38"/>
      <c r="G158" s="83" t="s">
        <v>13</v>
      </c>
      <c r="H158" s="92">
        <v>30</v>
      </c>
      <c r="I158" s="84">
        <v>12022</v>
      </c>
      <c r="J158" s="38"/>
      <c r="K158" s="87"/>
      <c r="L158" s="87"/>
      <c r="M158" s="91"/>
      <c r="N158" s="91"/>
      <c r="O158" s="91"/>
    </row>
    <row r="159" spans="1:15" s="68" customFormat="1" ht="20.25" x14ac:dyDescent="0.25">
      <c r="A159" s="82"/>
      <c r="B159" s="38"/>
      <c r="C159" s="38"/>
      <c r="D159" s="38"/>
      <c r="E159" s="38"/>
      <c r="F159" s="38"/>
      <c r="G159" s="83" t="s">
        <v>14</v>
      </c>
      <c r="H159" s="84">
        <v>50</v>
      </c>
      <c r="I159" s="84">
        <v>8402</v>
      </c>
      <c r="J159" s="38"/>
      <c r="K159" s="87"/>
      <c r="L159" s="87"/>
      <c r="M159" s="91"/>
      <c r="N159" s="91"/>
      <c r="O159" s="91"/>
    </row>
    <row r="160" spans="1:15" s="68" customFormat="1" ht="20.25" x14ac:dyDescent="0.25">
      <c r="A160" s="77"/>
      <c r="B160" s="78" t="s">
        <v>146</v>
      </c>
      <c r="C160" s="78" t="s">
        <v>9</v>
      </c>
      <c r="D160" s="78" t="s">
        <v>9</v>
      </c>
      <c r="E160" s="78" t="s">
        <v>9</v>
      </c>
      <c r="F160" s="78" t="s">
        <v>9</v>
      </c>
      <c r="G160" s="78" t="s">
        <v>10</v>
      </c>
      <c r="H160" s="78">
        <v>50</v>
      </c>
      <c r="I160" s="78" t="s">
        <v>10</v>
      </c>
      <c r="J160" s="78">
        <v>398</v>
      </c>
      <c r="K160" s="79">
        <f>H161*I161+H162*I162+H163*I163+H160*J160</f>
        <v>551160.60000000009</v>
      </c>
      <c r="L160" s="79">
        <v>0.87</v>
      </c>
      <c r="M160" s="80">
        <f>K160*L160</f>
        <v>479509.72200000007</v>
      </c>
      <c r="N160" s="81">
        <f>M160/1000</f>
        <v>479.50972200000007</v>
      </c>
      <c r="O160" s="81">
        <v>479.6</v>
      </c>
    </row>
    <row r="161" spans="1:15" s="68" customFormat="1" ht="20.25" x14ac:dyDescent="0.25">
      <c r="A161" s="82"/>
      <c r="B161" s="38"/>
      <c r="C161" s="38"/>
      <c r="D161" s="38"/>
      <c r="E161" s="38"/>
      <c r="F161" s="38"/>
      <c r="G161" s="83" t="s">
        <v>12</v>
      </c>
      <c r="H161" s="92">
        <v>9</v>
      </c>
      <c r="I161" s="84">
        <v>15291</v>
      </c>
      <c r="J161" s="38"/>
      <c r="K161" s="87"/>
      <c r="L161" s="87"/>
      <c r="M161" s="105"/>
      <c r="N161" s="105"/>
      <c r="O161" s="105"/>
    </row>
    <row r="162" spans="1:15" s="68" customFormat="1" ht="20.25" x14ac:dyDescent="0.25">
      <c r="A162" s="82"/>
      <c r="B162" s="38"/>
      <c r="C162" s="38"/>
      <c r="D162" s="38"/>
      <c r="E162" s="38"/>
      <c r="F162" s="38"/>
      <c r="G162" s="83" t="s">
        <v>13</v>
      </c>
      <c r="H162" s="98">
        <v>13.58</v>
      </c>
      <c r="I162" s="84">
        <v>12022</v>
      </c>
      <c r="J162" s="38"/>
      <c r="K162" s="87"/>
      <c r="L162" s="87"/>
      <c r="M162" s="105"/>
      <c r="N162" s="105"/>
      <c r="O162" s="105"/>
    </row>
    <row r="163" spans="1:15" s="68" customFormat="1" ht="20.25" x14ac:dyDescent="0.25">
      <c r="A163" s="82"/>
      <c r="B163" s="38"/>
      <c r="C163" s="38"/>
      <c r="D163" s="38"/>
      <c r="E163" s="38"/>
      <c r="F163" s="38"/>
      <c r="G163" s="83" t="s">
        <v>14</v>
      </c>
      <c r="H163" s="87">
        <v>27.42</v>
      </c>
      <c r="I163" s="84">
        <v>8402</v>
      </c>
      <c r="J163" s="38"/>
      <c r="K163" s="87"/>
      <c r="L163" s="87"/>
      <c r="M163" s="105"/>
      <c r="N163" s="105"/>
      <c r="O163" s="105"/>
    </row>
    <row r="164" spans="1:15" s="68" customFormat="1" ht="20.25" x14ac:dyDescent="0.25">
      <c r="A164" s="77"/>
      <c r="B164" s="78" t="s">
        <v>26</v>
      </c>
      <c r="C164" s="78" t="s">
        <v>9</v>
      </c>
      <c r="D164" s="78" t="s">
        <v>9</v>
      </c>
      <c r="E164" s="78" t="s">
        <v>9</v>
      </c>
      <c r="F164" s="78" t="s">
        <v>9</v>
      </c>
      <c r="G164" s="78" t="s">
        <v>10</v>
      </c>
      <c r="H164" s="78">
        <v>173</v>
      </c>
      <c r="I164" s="78" t="s">
        <v>10</v>
      </c>
      <c r="J164" s="78">
        <v>398</v>
      </c>
      <c r="K164" s="79">
        <f>H165*I165+H166*I166+H167*I167+H168*I168+H169*I169+H164*J164</f>
        <v>1971629.6</v>
      </c>
      <c r="L164" s="79">
        <v>0.89</v>
      </c>
      <c r="M164" s="80">
        <f>K164*L164</f>
        <v>1754750.344</v>
      </c>
      <c r="N164" s="81">
        <f>M164/1000</f>
        <v>1754.750344</v>
      </c>
      <c r="O164" s="81">
        <f>ROUND(N164,1)</f>
        <v>1754.8</v>
      </c>
    </row>
    <row r="165" spans="1:15" s="68" customFormat="1" ht="20.25" x14ac:dyDescent="0.25">
      <c r="A165" s="82"/>
      <c r="B165" s="38"/>
      <c r="C165" s="38"/>
      <c r="D165" s="38"/>
      <c r="E165" s="38"/>
      <c r="F165" s="38"/>
      <c r="G165" s="83" t="s">
        <v>11</v>
      </c>
      <c r="H165" s="92">
        <v>18</v>
      </c>
      <c r="I165" s="84">
        <v>18467</v>
      </c>
      <c r="J165" s="38"/>
      <c r="K165" s="87"/>
      <c r="L165" s="100"/>
      <c r="M165" s="105"/>
      <c r="N165" s="105"/>
      <c r="O165" s="105"/>
    </row>
    <row r="166" spans="1:15" s="68" customFormat="1" ht="20.25" x14ac:dyDescent="0.25">
      <c r="A166" s="82"/>
      <c r="B166" s="38"/>
      <c r="C166" s="38"/>
      <c r="D166" s="38"/>
      <c r="E166" s="38"/>
      <c r="F166" s="38"/>
      <c r="G166" s="83" t="s">
        <v>12</v>
      </c>
      <c r="H166" s="97">
        <v>19.399999999999999</v>
      </c>
      <c r="I166" s="84">
        <v>15291</v>
      </c>
      <c r="J166" s="38"/>
      <c r="K166" s="87"/>
      <c r="L166" s="100"/>
      <c r="M166" s="105"/>
      <c r="N166" s="105"/>
      <c r="O166" s="105"/>
    </row>
    <row r="167" spans="1:15" s="68" customFormat="1" ht="20.25" x14ac:dyDescent="0.25">
      <c r="A167" s="82"/>
      <c r="B167" s="38"/>
      <c r="C167" s="38"/>
      <c r="D167" s="38"/>
      <c r="E167" s="38"/>
      <c r="F167" s="38"/>
      <c r="G167" s="83" t="s">
        <v>13</v>
      </c>
      <c r="H167" s="92">
        <v>49.1</v>
      </c>
      <c r="I167" s="84">
        <v>12022</v>
      </c>
      <c r="J167" s="38"/>
      <c r="K167" s="87"/>
      <c r="L167" s="100"/>
      <c r="M167" s="105"/>
      <c r="N167" s="105"/>
      <c r="O167" s="105"/>
    </row>
    <row r="168" spans="1:15" s="68" customFormat="1" ht="20.25" x14ac:dyDescent="0.25">
      <c r="A168" s="82"/>
      <c r="B168" s="38"/>
      <c r="C168" s="38"/>
      <c r="D168" s="38"/>
      <c r="E168" s="38"/>
      <c r="F168" s="38"/>
      <c r="G168" s="83" t="s">
        <v>14</v>
      </c>
      <c r="H168" s="84">
        <v>73.5</v>
      </c>
      <c r="I168" s="84">
        <v>8402</v>
      </c>
      <c r="J168" s="38"/>
      <c r="K168" s="87"/>
      <c r="L168" s="100"/>
      <c r="M168" s="105"/>
      <c r="N168" s="105"/>
      <c r="O168" s="105"/>
    </row>
    <row r="169" spans="1:15" s="68" customFormat="1" ht="20.25" x14ac:dyDescent="0.25">
      <c r="A169" s="82"/>
      <c r="B169" s="38"/>
      <c r="C169" s="38"/>
      <c r="D169" s="38"/>
      <c r="E169" s="38"/>
      <c r="F169" s="38"/>
      <c r="G169" s="83" t="s">
        <v>15</v>
      </c>
      <c r="H169" s="84">
        <v>13</v>
      </c>
      <c r="I169" s="84">
        <v>5069</v>
      </c>
      <c r="J169" s="38"/>
      <c r="K169" s="87"/>
      <c r="L169" s="100"/>
      <c r="M169" s="105"/>
      <c r="N169" s="105"/>
      <c r="O169" s="105"/>
    </row>
    <row r="170" spans="1:15" s="76" customFormat="1" ht="22.5" x14ac:dyDescent="0.25">
      <c r="A170" s="212" t="s">
        <v>73</v>
      </c>
      <c r="B170" s="213"/>
      <c r="C170" s="213"/>
      <c r="D170" s="213"/>
      <c r="E170" s="213"/>
      <c r="F170" s="213"/>
      <c r="G170" s="214"/>
      <c r="H170" s="73">
        <f>H171+H173+H175</f>
        <v>55.699999999999996</v>
      </c>
      <c r="I170" s="73" t="s">
        <v>10</v>
      </c>
      <c r="J170" s="73" t="s">
        <v>10</v>
      </c>
      <c r="K170" s="74">
        <f>K171+K173+K175</f>
        <v>632611.9</v>
      </c>
      <c r="L170" s="75" t="s">
        <v>10</v>
      </c>
      <c r="M170" s="74">
        <f>M171+M173+M175</f>
        <v>562761.51</v>
      </c>
      <c r="N170" s="74"/>
      <c r="O170" s="74"/>
    </row>
    <row r="171" spans="1:15" s="68" customFormat="1" ht="20.25" x14ac:dyDescent="0.25">
      <c r="A171" s="77"/>
      <c r="B171" s="78" t="s">
        <v>40</v>
      </c>
      <c r="C171" s="78" t="s">
        <v>9</v>
      </c>
      <c r="D171" s="78" t="s">
        <v>9</v>
      </c>
      <c r="E171" s="78" t="s">
        <v>9</v>
      </c>
      <c r="F171" s="78" t="s">
        <v>9</v>
      </c>
      <c r="G171" s="78" t="s">
        <v>10</v>
      </c>
      <c r="H171" s="78">
        <v>7.8</v>
      </c>
      <c r="I171" s="78" t="s">
        <v>10</v>
      </c>
      <c r="J171" s="78">
        <v>398</v>
      </c>
      <c r="K171" s="79">
        <f>H172*I172+H171*J171</f>
        <v>68640</v>
      </c>
      <c r="L171" s="79">
        <v>0.88</v>
      </c>
      <c r="M171" s="80">
        <f>K171*L171</f>
        <v>60403.199999999997</v>
      </c>
      <c r="N171" s="81">
        <f>M171/1000</f>
        <v>60.403199999999998</v>
      </c>
      <c r="O171" s="81">
        <v>60.5</v>
      </c>
    </row>
    <row r="172" spans="1:15" s="68" customFormat="1" ht="20.25" x14ac:dyDescent="0.25">
      <c r="A172" s="82"/>
      <c r="B172" s="38"/>
      <c r="C172" s="38"/>
      <c r="D172" s="38"/>
      <c r="E172" s="38"/>
      <c r="F172" s="38"/>
      <c r="G172" s="83" t="s">
        <v>14</v>
      </c>
      <c r="H172" s="92">
        <v>7.8</v>
      </c>
      <c r="I172" s="84">
        <v>8402</v>
      </c>
      <c r="J172" s="38"/>
      <c r="K172" s="87"/>
      <c r="L172" s="87"/>
      <c r="M172" s="105"/>
      <c r="N172" s="105"/>
      <c r="O172" s="105"/>
    </row>
    <row r="173" spans="1:15" s="68" customFormat="1" ht="20.25" x14ac:dyDescent="0.25">
      <c r="A173" s="101"/>
      <c r="B173" s="78" t="s">
        <v>147</v>
      </c>
      <c r="C173" s="78" t="s">
        <v>9</v>
      </c>
      <c r="D173" s="78" t="s">
        <v>9</v>
      </c>
      <c r="E173" s="78" t="s">
        <v>9</v>
      </c>
      <c r="F173" s="78" t="s">
        <v>9</v>
      </c>
      <c r="G173" s="78" t="s">
        <v>10</v>
      </c>
      <c r="H173" s="78">
        <v>42</v>
      </c>
      <c r="I173" s="78" t="s">
        <v>10</v>
      </c>
      <c r="J173" s="78">
        <v>398</v>
      </c>
      <c r="K173" s="79">
        <f>H174*I174+H173*J173</f>
        <v>521640</v>
      </c>
      <c r="L173" s="79">
        <v>0.89</v>
      </c>
      <c r="M173" s="80">
        <f>K173*L173</f>
        <v>464259.60000000003</v>
      </c>
      <c r="N173" s="81">
        <f>M173/1000</f>
        <v>464.25960000000003</v>
      </c>
      <c r="O173" s="81">
        <f>ROUND(N173,1)</f>
        <v>464.3</v>
      </c>
    </row>
    <row r="174" spans="1:15" s="68" customFormat="1" ht="20.25" x14ac:dyDescent="0.25">
      <c r="A174" s="101"/>
      <c r="B174" s="38"/>
      <c r="C174" s="38"/>
      <c r="D174" s="38"/>
      <c r="E174" s="38"/>
      <c r="F174" s="38"/>
      <c r="G174" s="83" t="s">
        <v>13</v>
      </c>
      <c r="H174" s="92">
        <v>42</v>
      </c>
      <c r="I174" s="84">
        <v>12022</v>
      </c>
      <c r="J174" s="38"/>
      <c r="K174" s="87"/>
      <c r="L174" s="87"/>
      <c r="M174" s="105"/>
      <c r="N174" s="105"/>
      <c r="O174" s="105"/>
    </row>
    <row r="175" spans="1:15" s="68" customFormat="1" ht="20.25" x14ac:dyDescent="0.25">
      <c r="A175" s="77"/>
      <c r="B175" s="78" t="s">
        <v>148</v>
      </c>
      <c r="C175" s="78" t="s">
        <v>9</v>
      </c>
      <c r="D175" s="78" t="s">
        <v>9</v>
      </c>
      <c r="E175" s="78" t="s">
        <v>9</v>
      </c>
      <c r="F175" s="78" t="s">
        <v>9</v>
      </c>
      <c r="G175" s="78" t="s">
        <v>10</v>
      </c>
      <c r="H175" s="78">
        <v>5.9</v>
      </c>
      <c r="I175" s="78" t="s">
        <v>10</v>
      </c>
      <c r="J175" s="78">
        <v>398</v>
      </c>
      <c r="K175" s="79">
        <f>H176*I176+H177*I177+H178*I178+H179*I179+H175*J175</f>
        <v>42331.899999999994</v>
      </c>
      <c r="L175" s="79">
        <v>0.9</v>
      </c>
      <c r="M175" s="80">
        <f>K175*L175</f>
        <v>38098.71</v>
      </c>
      <c r="N175" s="81">
        <f>M175/1000</f>
        <v>38.098709999999997</v>
      </c>
      <c r="O175" s="81">
        <f>ROUND(N175,1)</f>
        <v>38.1</v>
      </c>
    </row>
    <row r="176" spans="1:15" s="68" customFormat="1" ht="20.25" x14ac:dyDescent="0.25">
      <c r="A176" s="82"/>
      <c r="B176" s="38"/>
      <c r="C176" s="38"/>
      <c r="D176" s="38"/>
      <c r="E176" s="38"/>
      <c r="F176" s="38"/>
      <c r="G176" s="83" t="s">
        <v>11</v>
      </c>
      <c r="H176" s="87">
        <v>0.5</v>
      </c>
      <c r="I176" s="84">
        <v>18467</v>
      </c>
      <c r="J176" s="38"/>
      <c r="K176" s="87"/>
      <c r="L176" s="100"/>
      <c r="M176" s="105"/>
      <c r="N176" s="105"/>
      <c r="O176" s="105"/>
    </row>
    <row r="177" spans="1:15" s="68" customFormat="1" ht="20.25" x14ac:dyDescent="0.25">
      <c r="A177" s="82"/>
      <c r="B177" s="38"/>
      <c r="C177" s="38"/>
      <c r="D177" s="38"/>
      <c r="E177" s="38"/>
      <c r="F177" s="38"/>
      <c r="G177" s="83" t="s">
        <v>12</v>
      </c>
      <c r="H177" s="87">
        <v>0.2</v>
      </c>
      <c r="I177" s="84">
        <v>15291</v>
      </c>
      <c r="J177" s="38"/>
      <c r="K177" s="87"/>
      <c r="L177" s="100"/>
      <c r="M177" s="105"/>
      <c r="N177" s="105"/>
      <c r="O177" s="105"/>
    </row>
    <row r="178" spans="1:15" s="68" customFormat="1" ht="20.25" x14ac:dyDescent="0.25">
      <c r="A178" s="82"/>
      <c r="B178" s="38"/>
      <c r="C178" s="38"/>
      <c r="D178" s="38"/>
      <c r="E178" s="38"/>
      <c r="F178" s="38"/>
      <c r="G178" s="83" t="s">
        <v>14</v>
      </c>
      <c r="H178" s="84">
        <v>0.4</v>
      </c>
      <c r="I178" s="84">
        <v>8402</v>
      </c>
      <c r="J178" s="38"/>
      <c r="K178" s="87"/>
      <c r="L178" s="100"/>
      <c r="M178" s="105"/>
      <c r="N178" s="105"/>
      <c r="O178" s="105"/>
    </row>
    <row r="179" spans="1:15" s="68" customFormat="1" ht="20.25" x14ac:dyDescent="0.25">
      <c r="A179" s="82"/>
      <c r="B179" s="38"/>
      <c r="C179" s="38"/>
      <c r="D179" s="38"/>
      <c r="E179" s="38"/>
      <c r="F179" s="38"/>
      <c r="G179" s="83" t="s">
        <v>15</v>
      </c>
      <c r="H179" s="92">
        <v>4.8</v>
      </c>
      <c r="I179" s="84">
        <v>5069</v>
      </c>
      <c r="J179" s="38"/>
      <c r="K179" s="87"/>
      <c r="L179" s="100"/>
      <c r="M179" s="105"/>
      <c r="N179" s="105"/>
      <c r="O179" s="105"/>
    </row>
    <row r="180" spans="1:15" s="76" customFormat="1" ht="22.5" x14ac:dyDescent="0.25">
      <c r="A180" s="212" t="s">
        <v>74</v>
      </c>
      <c r="B180" s="213"/>
      <c r="C180" s="213"/>
      <c r="D180" s="213"/>
      <c r="E180" s="213"/>
      <c r="F180" s="213"/>
      <c r="G180" s="214"/>
      <c r="H180" s="73">
        <f>H181+H183</f>
        <v>109.607</v>
      </c>
      <c r="I180" s="73" t="s">
        <v>10</v>
      </c>
      <c r="J180" s="73" t="s">
        <v>10</v>
      </c>
      <c r="K180" s="74">
        <f>K181+K183</f>
        <v>654584.94000000006</v>
      </c>
      <c r="L180" s="75" t="s">
        <v>10</v>
      </c>
      <c r="M180" s="74">
        <f>M181+M183</f>
        <v>569488.89780000004</v>
      </c>
      <c r="N180" s="74"/>
      <c r="O180" s="74"/>
    </row>
    <row r="181" spans="1:15" s="68" customFormat="1" ht="20.25" x14ac:dyDescent="0.25">
      <c r="A181" s="77"/>
      <c r="B181" s="78" t="s">
        <v>23</v>
      </c>
      <c r="C181" s="78" t="s">
        <v>9</v>
      </c>
      <c r="D181" s="78" t="s">
        <v>9</v>
      </c>
      <c r="E181" s="78" t="s">
        <v>9</v>
      </c>
      <c r="F181" s="78" t="s">
        <v>9</v>
      </c>
      <c r="G181" s="78" t="s">
        <v>10</v>
      </c>
      <c r="H181" s="78">
        <v>7</v>
      </c>
      <c r="I181" s="78" t="s">
        <v>10</v>
      </c>
      <c r="J181" s="78">
        <v>398</v>
      </c>
      <c r="K181" s="79">
        <f>H182*I182+H181*J181</f>
        <v>61600</v>
      </c>
      <c r="L181" s="79">
        <v>0.87</v>
      </c>
      <c r="M181" s="80">
        <f>K181*L181</f>
        <v>53592</v>
      </c>
      <c r="N181" s="81">
        <f>M181/1000</f>
        <v>53.591999999999999</v>
      </c>
      <c r="O181" s="81">
        <f>ROUND(N181,1)</f>
        <v>53.6</v>
      </c>
    </row>
    <row r="182" spans="1:15" s="68" customFormat="1" ht="20.25" x14ac:dyDescent="0.25">
      <c r="A182" s="82"/>
      <c r="B182" s="38"/>
      <c r="C182" s="38"/>
      <c r="D182" s="38"/>
      <c r="E182" s="38"/>
      <c r="F182" s="38"/>
      <c r="G182" s="83" t="s">
        <v>14</v>
      </c>
      <c r="H182" s="84">
        <v>7</v>
      </c>
      <c r="I182" s="84">
        <v>8402</v>
      </c>
      <c r="J182" s="38"/>
      <c r="K182" s="87"/>
      <c r="L182" s="87"/>
      <c r="M182" s="105"/>
      <c r="N182" s="105"/>
      <c r="O182" s="105"/>
    </row>
    <row r="183" spans="1:15" s="68" customFormat="1" ht="20.25" x14ac:dyDescent="0.25">
      <c r="A183" s="77"/>
      <c r="B183" s="78" t="s">
        <v>56</v>
      </c>
      <c r="C183" s="78" t="s">
        <v>9</v>
      </c>
      <c r="D183" s="78" t="s">
        <v>9</v>
      </c>
      <c r="E183" s="78" t="s">
        <v>9</v>
      </c>
      <c r="F183" s="78" t="s">
        <v>9</v>
      </c>
      <c r="G183" s="78" t="s">
        <v>10</v>
      </c>
      <c r="H183" s="78">
        <v>102.607</v>
      </c>
      <c r="I183" s="78" t="s">
        <v>10</v>
      </c>
      <c r="J183" s="78">
        <v>398</v>
      </c>
      <c r="K183" s="79">
        <f>H185*I185+H184*I184+H183*J183</f>
        <v>592984.94000000006</v>
      </c>
      <c r="L183" s="79">
        <v>0.87</v>
      </c>
      <c r="M183" s="80">
        <f>K183*L183</f>
        <v>515896.89780000004</v>
      </c>
      <c r="N183" s="81">
        <f>M183/1000</f>
        <v>515.89689780000003</v>
      </c>
      <c r="O183" s="81">
        <f>ROUND(N183,1)</f>
        <v>515.9</v>
      </c>
    </row>
    <row r="184" spans="1:15" s="111" customFormat="1" ht="20.25" x14ac:dyDescent="0.25">
      <c r="A184" s="106"/>
      <c r="B184" s="107"/>
      <c r="C184" s="107"/>
      <c r="D184" s="107"/>
      <c r="E184" s="107"/>
      <c r="F184" s="107"/>
      <c r="G184" s="83" t="s">
        <v>13</v>
      </c>
      <c r="H184" s="107">
        <v>4.6070000000000002</v>
      </c>
      <c r="I184" s="84">
        <v>12022</v>
      </c>
      <c r="J184" s="107"/>
      <c r="K184" s="108"/>
      <c r="L184" s="109"/>
      <c r="M184" s="110"/>
      <c r="N184" s="110"/>
      <c r="O184" s="110"/>
    </row>
    <row r="185" spans="1:15" s="68" customFormat="1" ht="20.25" x14ac:dyDescent="0.25">
      <c r="A185" s="82"/>
      <c r="B185" s="38"/>
      <c r="C185" s="38"/>
      <c r="D185" s="38"/>
      <c r="E185" s="38"/>
      <c r="F185" s="38"/>
      <c r="G185" s="83" t="s">
        <v>15</v>
      </c>
      <c r="H185" s="84">
        <v>98</v>
      </c>
      <c r="I185" s="84">
        <v>5069</v>
      </c>
      <c r="J185" s="38"/>
      <c r="K185" s="87"/>
      <c r="L185" s="100"/>
      <c r="M185" s="105"/>
      <c r="N185" s="105"/>
      <c r="O185" s="105"/>
    </row>
    <row r="186" spans="1:15" s="76" customFormat="1" ht="22.5" x14ac:dyDescent="0.25">
      <c r="A186" s="212" t="s">
        <v>75</v>
      </c>
      <c r="B186" s="213"/>
      <c r="C186" s="213"/>
      <c r="D186" s="213"/>
      <c r="E186" s="213"/>
      <c r="F186" s="213"/>
      <c r="G186" s="214"/>
      <c r="H186" s="73">
        <f>H187+H191</f>
        <v>105.08</v>
      </c>
      <c r="I186" s="73" t="s">
        <v>10</v>
      </c>
      <c r="J186" s="73" t="s">
        <v>10</v>
      </c>
      <c r="K186" s="74">
        <f>K187+K191</f>
        <v>1606268.43</v>
      </c>
      <c r="L186" s="75" t="s">
        <v>10</v>
      </c>
      <c r="M186" s="74">
        <f>M187+M191</f>
        <v>1354529.5111999998</v>
      </c>
      <c r="N186" s="74"/>
      <c r="O186" s="74"/>
    </row>
    <row r="187" spans="1:15" s="68" customFormat="1" ht="20.25" x14ac:dyDescent="0.25">
      <c r="A187" s="77"/>
      <c r="B187" s="78" t="s">
        <v>33</v>
      </c>
      <c r="C187" s="78" t="s">
        <v>9</v>
      </c>
      <c r="D187" s="78" t="s">
        <v>9</v>
      </c>
      <c r="E187" s="78" t="s">
        <v>9</v>
      </c>
      <c r="F187" s="78" t="s">
        <v>9</v>
      </c>
      <c r="G187" s="78" t="s">
        <v>10</v>
      </c>
      <c r="H187" s="78">
        <v>40</v>
      </c>
      <c r="I187" s="78" t="s">
        <v>10</v>
      </c>
      <c r="J187" s="78">
        <v>398</v>
      </c>
      <c r="K187" s="79">
        <f>H188*I188+H189*I189+H190*I190+H187*J187</f>
        <v>526403</v>
      </c>
      <c r="L187" s="79">
        <v>0.85</v>
      </c>
      <c r="M187" s="80">
        <f>K187*L187</f>
        <v>447442.55</v>
      </c>
      <c r="N187" s="81">
        <f>M187/1000</f>
        <v>447.44254999999998</v>
      </c>
      <c r="O187" s="81">
        <v>447.5</v>
      </c>
    </row>
    <row r="188" spans="1:15" s="68" customFormat="1" ht="20.25" x14ac:dyDescent="0.25">
      <c r="A188" s="82"/>
      <c r="B188" s="38"/>
      <c r="C188" s="38"/>
      <c r="D188" s="38"/>
      <c r="E188" s="38"/>
      <c r="F188" s="38"/>
      <c r="G188" s="83" t="s">
        <v>12</v>
      </c>
      <c r="H188" s="92">
        <v>16.5</v>
      </c>
      <c r="I188" s="84">
        <v>15291</v>
      </c>
      <c r="J188" s="38"/>
      <c r="K188" s="87"/>
      <c r="L188" s="87"/>
      <c r="M188" s="105"/>
      <c r="N188" s="105"/>
      <c r="O188" s="105"/>
    </row>
    <row r="189" spans="1:15" s="68" customFormat="1" ht="20.25" x14ac:dyDescent="0.25">
      <c r="A189" s="82"/>
      <c r="B189" s="38"/>
      <c r="C189" s="38"/>
      <c r="D189" s="38"/>
      <c r="E189" s="38"/>
      <c r="F189" s="38"/>
      <c r="G189" s="83" t="s">
        <v>13</v>
      </c>
      <c r="H189" s="90">
        <v>20</v>
      </c>
      <c r="I189" s="84">
        <v>12022</v>
      </c>
      <c r="J189" s="38"/>
      <c r="K189" s="87"/>
      <c r="L189" s="87"/>
      <c r="M189" s="105"/>
      <c r="N189" s="105"/>
      <c r="O189" s="105"/>
    </row>
    <row r="190" spans="1:15" s="68" customFormat="1" ht="20.25" x14ac:dyDescent="0.25">
      <c r="A190" s="82"/>
      <c r="B190" s="38"/>
      <c r="C190" s="38"/>
      <c r="D190" s="38"/>
      <c r="E190" s="38"/>
      <c r="F190" s="38"/>
      <c r="G190" s="83" t="s">
        <v>15</v>
      </c>
      <c r="H190" s="92">
        <v>3.5</v>
      </c>
      <c r="I190" s="84">
        <v>5069</v>
      </c>
      <c r="J190" s="38"/>
      <c r="K190" s="87"/>
      <c r="L190" s="87"/>
      <c r="M190" s="105"/>
      <c r="N190" s="105"/>
      <c r="O190" s="105"/>
    </row>
    <row r="191" spans="1:15" s="68" customFormat="1" ht="20.25" x14ac:dyDescent="0.25">
      <c r="A191" s="77"/>
      <c r="B191" s="78" t="s">
        <v>149</v>
      </c>
      <c r="C191" s="78" t="s">
        <v>9</v>
      </c>
      <c r="D191" s="78" t="s">
        <v>9</v>
      </c>
      <c r="E191" s="78" t="s">
        <v>9</v>
      </c>
      <c r="F191" s="78" t="s">
        <v>9</v>
      </c>
      <c r="G191" s="78" t="s">
        <v>10</v>
      </c>
      <c r="H191" s="78">
        <v>65.08</v>
      </c>
      <c r="I191" s="78" t="s">
        <v>10</v>
      </c>
      <c r="J191" s="78">
        <v>398</v>
      </c>
      <c r="K191" s="79">
        <f>H192*I192+H193*I193+H194*I194+H191*J191</f>
        <v>1079865.43</v>
      </c>
      <c r="L191" s="79">
        <v>0.84</v>
      </c>
      <c r="M191" s="80">
        <f>K191*L191</f>
        <v>907086.9611999999</v>
      </c>
      <c r="N191" s="81">
        <f>M191/1000</f>
        <v>907.08696119999991</v>
      </c>
      <c r="O191" s="81">
        <f>ROUND(N191,1)</f>
        <v>907.1</v>
      </c>
    </row>
    <row r="192" spans="1:15" s="68" customFormat="1" ht="20.25" x14ac:dyDescent="0.25">
      <c r="A192" s="82"/>
      <c r="B192" s="38"/>
      <c r="C192" s="38"/>
      <c r="D192" s="38"/>
      <c r="E192" s="38"/>
      <c r="F192" s="38"/>
      <c r="G192" s="83" t="s">
        <v>11</v>
      </c>
      <c r="H192" s="87">
        <v>35.33</v>
      </c>
      <c r="I192" s="84">
        <v>18467</v>
      </c>
      <c r="J192" s="38"/>
      <c r="K192" s="87"/>
      <c r="L192" s="100"/>
      <c r="M192" s="105"/>
      <c r="N192" s="105"/>
      <c r="O192" s="105"/>
    </row>
    <row r="193" spans="1:15" s="68" customFormat="1" ht="20.25" x14ac:dyDescent="0.25">
      <c r="A193" s="82"/>
      <c r="B193" s="38"/>
      <c r="C193" s="38"/>
      <c r="D193" s="38"/>
      <c r="E193" s="38"/>
      <c r="F193" s="38"/>
      <c r="G193" s="83" t="s">
        <v>12</v>
      </c>
      <c r="H193" s="98">
        <v>13.42</v>
      </c>
      <c r="I193" s="84">
        <v>15291</v>
      </c>
      <c r="J193" s="38"/>
      <c r="K193" s="87"/>
      <c r="L193" s="100"/>
      <c r="M193" s="105"/>
      <c r="N193" s="105"/>
      <c r="O193" s="105"/>
    </row>
    <row r="194" spans="1:15" s="68" customFormat="1" ht="20.25" x14ac:dyDescent="0.25">
      <c r="A194" s="82"/>
      <c r="B194" s="38"/>
      <c r="C194" s="38"/>
      <c r="D194" s="38"/>
      <c r="E194" s="38"/>
      <c r="F194" s="38"/>
      <c r="G194" s="83" t="s">
        <v>13</v>
      </c>
      <c r="H194" s="87">
        <v>16.329999999999998</v>
      </c>
      <c r="I194" s="84">
        <v>12022</v>
      </c>
      <c r="J194" s="38"/>
      <c r="K194" s="87"/>
      <c r="L194" s="100"/>
      <c r="M194" s="105"/>
      <c r="N194" s="105"/>
      <c r="O194" s="105"/>
    </row>
    <row r="195" spans="1:15" s="76" customFormat="1" ht="22.5" x14ac:dyDescent="0.25">
      <c r="A195" s="212" t="s">
        <v>76</v>
      </c>
      <c r="B195" s="213"/>
      <c r="C195" s="213"/>
      <c r="D195" s="213"/>
      <c r="E195" s="213"/>
      <c r="F195" s="213"/>
      <c r="G195" s="214"/>
      <c r="H195" s="73">
        <f>H196+H201+H204+H206+H208+H210+H214</f>
        <v>211.35</v>
      </c>
      <c r="I195" s="73" t="s">
        <v>10</v>
      </c>
      <c r="J195" s="73" t="s">
        <v>10</v>
      </c>
      <c r="K195" s="74">
        <f>K196+K201+K204+K206+K208+K210+K214</f>
        <v>1906954.75</v>
      </c>
      <c r="L195" s="73" t="s">
        <v>10</v>
      </c>
      <c r="M195" s="74">
        <f>M196+M201+M204+M206+M208+M210+M214</f>
        <v>1607003.6984999999</v>
      </c>
      <c r="N195" s="74"/>
      <c r="O195" s="74"/>
    </row>
    <row r="196" spans="1:15" s="68" customFormat="1" ht="20.25" x14ac:dyDescent="0.25">
      <c r="A196" s="77"/>
      <c r="B196" s="78" t="s">
        <v>42</v>
      </c>
      <c r="C196" s="78" t="s">
        <v>9</v>
      </c>
      <c r="D196" s="78" t="s">
        <v>9</v>
      </c>
      <c r="E196" s="78" t="s">
        <v>9</v>
      </c>
      <c r="F196" s="78" t="s">
        <v>9</v>
      </c>
      <c r="G196" s="78" t="s">
        <v>10</v>
      </c>
      <c r="H196" s="78">
        <v>5</v>
      </c>
      <c r="I196" s="78" t="s">
        <v>10</v>
      </c>
      <c r="J196" s="78">
        <v>398</v>
      </c>
      <c r="K196" s="79">
        <f>H197*I197+H198*I198+H199*I199+H196*J196+H200*I200</f>
        <v>68065</v>
      </c>
      <c r="L196" s="79">
        <v>0.9</v>
      </c>
      <c r="M196" s="80">
        <f>K196*L196</f>
        <v>61258.5</v>
      </c>
      <c r="N196" s="81">
        <f>M196/1000</f>
        <v>61.258499999999998</v>
      </c>
      <c r="O196" s="81">
        <f>ROUND(N196,1)</f>
        <v>61.3</v>
      </c>
    </row>
    <row r="197" spans="1:15" s="68" customFormat="1" ht="20.25" x14ac:dyDescent="0.25">
      <c r="A197" s="82"/>
      <c r="B197" s="38"/>
      <c r="C197" s="38"/>
      <c r="D197" s="38"/>
      <c r="E197" s="38"/>
      <c r="F197" s="38"/>
      <c r="G197" s="83" t="s">
        <v>11</v>
      </c>
      <c r="H197" s="92">
        <v>0.5</v>
      </c>
      <c r="I197" s="84">
        <v>18467</v>
      </c>
      <c r="J197" s="38"/>
      <c r="K197" s="87"/>
      <c r="L197" s="100"/>
      <c r="M197" s="105"/>
      <c r="N197" s="105"/>
      <c r="O197" s="105"/>
    </row>
    <row r="198" spans="1:15" s="68" customFormat="1" ht="20.25" x14ac:dyDescent="0.25">
      <c r="A198" s="82"/>
      <c r="B198" s="38"/>
      <c r="C198" s="38"/>
      <c r="D198" s="38"/>
      <c r="E198" s="38"/>
      <c r="F198" s="38"/>
      <c r="G198" s="83" t="s">
        <v>12</v>
      </c>
      <c r="H198" s="92">
        <v>2.5</v>
      </c>
      <c r="I198" s="84">
        <v>15291</v>
      </c>
      <c r="J198" s="38"/>
      <c r="K198" s="87"/>
      <c r="L198" s="100"/>
      <c r="M198" s="105"/>
      <c r="N198" s="105"/>
      <c r="O198" s="105"/>
    </row>
    <row r="199" spans="1:15" s="68" customFormat="1" ht="20.25" x14ac:dyDescent="0.25">
      <c r="A199" s="82"/>
      <c r="B199" s="38"/>
      <c r="C199" s="38"/>
      <c r="D199" s="38"/>
      <c r="E199" s="38"/>
      <c r="F199" s="38"/>
      <c r="G199" s="83" t="s">
        <v>13</v>
      </c>
      <c r="H199" s="92">
        <v>0.5</v>
      </c>
      <c r="I199" s="84">
        <v>12022</v>
      </c>
      <c r="J199" s="38"/>
      <c r="K199" s="87"/>
      <c r="L199" s="100"/>
      <c r="M199" s="105"/>
      <c r="N199" s="105"/>
      <c r="O199" s="105"/>
    </row>
    <row r="200" spans="1:15" s="68" customFormat="1" ht="20.25" x14ac:dyDescent="0.25">
      <c r="A200" s="82"/>
      <c r="B200" s="38"/>
      <c r="C200" s="38"/>
      <c r="D200" s="38"/>
      <c r="E200" s="38"/>
      <c r="F200" s="38"/>
      <c r="G200" s="83" t="s">
        <v>14</v>
      </c>
      <c r="H200" s="92">
        <v>1.5</v>
      </c>
      <c r="I200" s="84">
        <v>8402</v>
      </c>
      <c r="J200" s="38"/>
      <c r="K200" s="87"/>
      <c r="L200" s="87"/>
      <c r="M200" s="105"/>
      <c r="N200" s="105"/>
      <c r="O200" s="105"/>
    </row>
    <row r="201" spans="1:15" s="68" customFormat="1" ht="20.25" x14ac:dyDescent="0.25">
      <c r="A201" s="77"/>
      <c r="B201" s="78" t="s">
        <v>35</v>
      </c>
      <c r="C201" s="78" t="s">
        <v>9</v>
      </c>
      <c r="D201" s="78" t="s">
        <v>9</v>
      </c>
      <c r="E201" s="78" t="s">
        <v>9</v>
      </c>
      <c r="F201" s="78" t="s">
        <v>9</v>
      </c>
      <c r="G201" s="78" t="s">
        <v>10</v>
      </c>
      <c r="H201" s="78">
        <v>62.06</v>
      </c>
      <c r="I201" s="78" t="s">
        <v>10</v>
      </c>
      <c r="J201" s="78">
        <v>398</v>
      </c>
      <c r="K201" s="79">
        <f>H202*I202+H203*I203+H201*J201</f>
        <v>643723.20000000007</v>
      </c>
      <c r="L201" s="79">
        <v>0.91</v>
      </c>
      <c r="M201" s="80">
        <f>K201*L201</f>
        <v>585788.11200000008</v>
      </c>
      <c r="N201" s="81">
        <f>M201/1000</f>
        <v>585.78811200000007</v>
      </c>
      <c r="O201" s="81">
        <f>ROUND(N201,1)</f>
        <v>585.79999999999995</v>
      </c>
    </row>
    <row r="202" spans="1:15" s="68" customFormat="1" ht="20.25" x14ac:dyDescent="0.25">
      <c r="A202" s="82"/>
      <c r="B202" s="38"/>
      <c r="C202" s="38"/>
      <c r="D202" s="38"/>
      <c r="E202" s="38"/>
      <c r="F202" s="38"/>
      <c r="G202" s="83" t="s">
        <v>13</v>
      </c>
      <c r="H202" s="87">
        <v>26.96</v>
      </c>
      <c r="I202" s="84">
        <v>12022</v>
      </c>
      <c r="J202" s="38"/>
      <c r="K202" s="87"/>
      <c r="L202" s="87"/>
      <c r="M202" s="105"/>
      <c r="N202" s="105"/>
      <c r="O202" s="105"/>
    </row>
    <row r="203" spans="1:15" s="68" customFormat="1" ht="20.25" x14ac:dyDescent="0.25">
      <c r="A203" s="82"/>
      <c r="B203" s="38"/>
      <c r="C203" s="38"/>
      <c r="D203" s="38"/>
      <c r="E203" s="38"/>
      <c r="F203" s="38"/>
      <c r="G203" s="83" t="s">
        <v>14</v>
      </c>
      <c r="H203" s="92">
        <v>35.1</v>
      </c>
      <c r="I203" s="84">
        <v>8402</v>
      </c>
      <c r="J203" s="38"/>
      <c r="K203" s="87"/>
      <c r="L203" s="87"/>
      <c r="M203" s="105"/>
      <c r="N203" s="105"/>
      <c r="O203" s="105"/>
    </row>
    <row r="204" spans="1:15" s="68" customFormat="1" ht="20.25" x14ac:dyDescent="0.25">
      <c r="A204" s="77"/>
      <c r="B204" s="78" t="s">
        <v>37</v>
      </c>
      <c r="C204" s="78" t="s">
        <v>9</v>
      </c>
      <c r="D204" s="78" t="s">
        <v>9</v>
      </c>
      <c r="E204" s="78" t="s">
        <v>9</v>
      </c>
      <c r="F204" s="78" t="s">
        <v>9</v>
      </c>
      <c r="G204" s="78" t="s">
        <v>10</v>
      </c>
      <c r="H204" s="78">
        <v>5</v>
      </c>
      <c r="I204" s="78" t="s">
        <v>10</v>
      </c>
      <c r="J204" s="78">
        <v>398</v>
      </c>
      <c r="K204" s="79">
        <f>H205*I205+H204*J204</f>
        <v>44000</v>
      </c>
      <c r="L204" s="79">
        <v>0.92</v>
      </c>
      <c r="M204" s="80">
        <f>K204*L204</f>
        <v>40480</v>
      </c>
      <c r="N204" s="81">
        <f>M204/1000</f>
        <v>40.479999999999997</v>
      </c>
      <c r="O204" s="81">
        <f>ROUND(N204,1)</f>
        <v>40.5</v>
      </c>
    </row>
    <row r="205" spans="1:15" s="68" customFormat="1" ht="20.25" x14ac:dyDescent="0.25">
      <c r="A205" s="82"/>
      <c r="B205" s="38"/>
      <c r="C205" s="38"/>
      <c r="D205" s="38"/>
      <c r="E205" s="38"/>
      <c r="F205" s="38"/>
      <c r="G205" s="83" t="s">
        <v>14</v>
      </c>
      <c r="H205" s="84">
        <v>5</v>
      </c>
      <c r="I205" s="84">
        <v>8402</v>
      </c>
      <c r="J205" s="38"/>
      <c r="K205" s="87"/>
      <c r="L205" s="87"/>
      <c r="M205" s="105"/>
      <c r="N205" s="105"/>
      <c r="O205" s="105"/>
    </row>
    <row r="206" spans="1:15" s="68" customFormat="1" ht="20.25" x14ac:dyDescent="0.25">
      <c r="A206" s="77"/>
      <c r="B206" s="78" t="s">
        <v>57</v>
      </c>
      <c r="C206" s="78" t="s">
        <v>9</v>
      </c>
      <c r="D206" s="78" t="s">
        <v>9</v>
      </c>
      <c r="E206" s="78" t="s">
        <v>9</v>
      </c>
      <c r="F206" s="78" t="s">
        <v>9</v>
      </c>
      <c r="G206" s="78" t="s">
        <v>10</v>
      </c>
      <c r="H206" s="78">
        <v>5.14</v>
      </c>
      <c r="I206" s="78" t="s">
        <v>10</v>
      </c>
      <c r="J206" s="78">
        <v>398</v>
      </c>
      <c r="K206" s="79">
        <f>H207*I207+H206*J206</f>
        <v>45232</v>
      </c>
      <c r="L206" s="79">
        <v>0.91</v>
      </c>
      <c r="M206" s="80">
        <f>K206*L206</f>
        <v>41161.120000000003</v>
      </c>
      <c r="N206" s="81">
        <f>M206/1000</f>
        <v>41.161120000000004</v>
      </c>
      <c r="O206" s="81">
        <f>ROUND(N206,1)</f>
        <v>41.2</v>
      </c>
    </row>
    <row r="207" spans="1:15" s="68" customFormat="1" ht="20.25" x14ac:dyDescent="0.25">
      <c r="A207" s="82"/>
      <c r="B207" s="38"/>
      <c r="C207" s="38"/>
      <c r="D207" s="38"/>
      <c r="E207" s="38"/>
      <c r="F207" s="38"/>
      <c r="G207" s="83" t="s">
        <v>14</v>
      </c>
      <c r="H207" s="87">
        <v>5.14</v>
      </c>
      <c r="I207" s="84">
        <v>8402</v>
      </c>
      <c r="J207" s="38"/>
      <c r="K207" s="87"/>
      <c r="L207" s="87"/>
      <c r="M207" s="105"/>
      <c r="N207" s="105"/>
      <c r="O207" s="105"/>
    </row>
    <row r="208" spans="1:15" s="68" customFormat="1" ht="20.25" x14ac:dyDescent="0.25">
      <c r="A208" s="77"/>
      <c r="B208" s="78" t="s">
        <v>150</v>
      </c>
      <c r="C208" s="78" t="s">
        <v>9</v>
      </c>
      <c r="D208" s="78" t="s">
        <v>9</v>
      </c>
      <c r="E208" s="78" t="s">
        <v>9</v>
      </c>
      <c r="F208" s="78" t="s">
        <v>9</v>
      </c>
      <c r="G208" s="78" t="s">
        <v>10</v>
      </c>
      <c r="H208" s="78">
        <v>22.4</v>
      </c>
      <c r="I208" s="78" t="s">
        <v>10</v>
      </c>
      <c r="J208" s="78">
        <v>398</v>
      </c>
      <c r="K208" s="79">
        <f>H209*I209+H208*J208</f>
        <v>122460.79999999999</v>
      </c>
      <c r="L208" s="79">
        <v>0.88</v>
      </c>
      <c r="M208" s="80">
        <f>K208*L208</f>
        <v>107765.50399999999</v>
      </c>
      <c r="N208" s="81">
        <f>M208/1000</f>
        <v>107.76550399999999</v>
      </c>
      <c r="O208" s="81">
        <f>ROUND(N208,1)</f>
        <v>107.8</v>
      </c>
    </row>
    <row r="209" spans="1:15" s="68" customFormat="1" ht="20.25" x14ac:dyDescent="0.25">
      <c r="A209" s="82"/>
      <c r="B209" s="38"/>
      <c r="C209" s="38"/>
      <c r="D209" s="38"/>
      <c r="E209" s="38"/>
      <c r="F209" s="38"/>
      <c r="G209" s="83" t="s">
        <v>15</v>
      </c>
      <c r="H209" s="92">
        <v>22.4</v>
      </c>
      <c r="I209" s="84">
        <v>5069</v>
      </c>
      <c r="J209" s="38"/>
      <c r="K209" s="87"/>
      <c r="L209" s="87"/>
      <c r="M209" s="105"/>
      <c r="N209" s="105"/>
      <c r="O209" s="105"/>
    </row>
    <row r="210" spans="1:15" s="68" customFormat="1" ht="20.25" x14ac:dyDescent="0.25">
      <c r="A210" s="77"/>
      <c r="B210" s="78" t="s">
        <v>45</v>
      </c>
      <c r="C210" s="78" t="s">
        <v>9</v>
      </c>
      <c r="D210" s="78" t="s">
        <v>9</v>
      </c>
      <c r="E210" s="78" t="s">
        <v>9</v>
      </c>
      <c r="F210" s="78" t="s">
        <v>9</v>
      </c>
      <c r="G210" s="78" t="s">
        <v>10</v>
      </c>
      <c r="H210" s="78">
        <v>76.75</v>
      </c>
      <c r="I210" s="78" t="s">
        <v>10</v>
      </c>
      <c r="J210" s="78">
        <v>398</v>
      </c>
      <c r="K210" s="79">
        <f>H211*I211+H212*I212+H213*I213+H210*J210</f>
        <v>639263.75</v>
      </c>
      <c r="L210" s="79">
        <v>0.71</v>
      </c>
      <c r="M210" s="80">
        <f>K210*L210</f>
        <v>453877.26249999995</v>
      </c>
      <c r="N210" s="81">
        <f>M210/1000</f>
        <v>453.87726249999997</v>
      </c>
      <c r="O210" s="81">
        <f>ROUND(N210,1)</f>
        <v>453.9</v>
      </c>
    </row>
    <row r="211" spans="1:15" s="68" customFormat="1" ht="20.25" x14ac:dyDescent="0.25">
      <c r="A211" s="82"/>
      <c r="B211" s="38"/>
      <c r="C211" s="38"/>
      <c r="D211" s="38"/>
      <c r="E211" s="38"/>
      <c r="F211" s="38"/>
      <c r="G211" s="83" t="s">
        <v>13</v>
      </c>
      <c r="H211" s="87">
        <v>5.9</v>
      </c>
      <c r="I211" s="84">
        <v>12022</v>
      </c>
      <c r="J211" s="38"/>
      <c r="K211" s="87"/>
      <c r="L211" s="87"/>
      <c r="M211" s="105"/>
      <c r="N211" s="105"/>
      <c r="O211" s="105"/>
    </row>
    <row r="212" spans="1:15" s="68" customFormat="1" ht="20.25" x14ac:dyDescent="0.25">
      <c r="A212" s="82"/>
      <c r="B212" s="38"/>
      <c r="C212" s="38"/>
      <c r="D212" s="38"/>
      <c r="E212" s="38"/>
      <c r="F212" s="38"/>
      <c r="G212" s="83" t="s">
        <v>14</v>
      </c>
      <c r="H212" s="87">
        <v>53.6</v>
      </c>
      <c r="I212" s="84">
        <v>8402</v>
      </c>
      <c r="J212" s="38"/>
      <c r="K212" s="87"/>
      <c r="L212" s="87"/>
      <c r="M212" s="105"/>
      <c r="N212" s="105"/>
      <c r="O212" s="105"/>
    </row>
    <row r="213" spans="1:15" s="68" customFormat="1" ht="20.25" x14ac:dyDescent="0.25">
      <c r="A213" s="82"/>
      <c r="B213" s="38"/>
      <c r="C213" s="38"/>
      <c r="D213" s="38"/>
      <c r="E213" s="38"/>
      <c r="F213" s="38"/>
      <c r="G213" s="83" t="s">
        <v>15</v>
      </c>
      <c r="H213" s="87">
        <v>17.25</v>
      </c>
      <c r="I213" s="84">
        <v>5069</v>
      </c>
      <c r="J213" s="38"/>
      <c r="K213" s="87"/>
      <c r="L213" s="87"/>
      <c r="M213" s="105"/>
      <c r="N213" s="105"/>
      <c r="O213" s="105"/>
    </row>
    <row r="214" spans="1:15" s="68" customFormat="1" ht="20.25" x14ac:dyDescent="0.25">
      <c r="A214" s="77"/>
      <c r="B214" s="78" t="s">
        <v>46</v>
      </c>
      <c r="C214" s="78" t="s">
        <v>9</v>
      </c>
      <c r="D214" s="78" t="s">
        <v>9</v>
      </c>
      <c r="E214" s="78" t="s">
        <v>9</v>
      </c>
      <c r="F214" s="78" t="s">
        <v>9</v>
      </c>
      <c r="G214" s="78" t="s">
        <v>10</v>
      </c>
      <c r="H214" s="78">
        <v>35</v>
      </c>
      <c r="I214" s="78" t="s">
        <v>10</v>
      </c>
      <c r="J214" s="78">
        <v>398</v>
      </c>
      <c r="K214" s="79">
        <f>H215*I215+H216*I216+H217*I217+H218*I218+H214*J214</f>
        <v>344210</v>
      </c>
      <c r="L214" s="79">
        <v>0.92</v>
      </c>
      <c r="M214" s="80">
        <f>K214*L214</f>
        <v>316673.2</v>
      </c>
      <c r="N214" s="81">
        <f>M214/1000</f>
        <v>316.67320000000001</v>
      </c>
      <c r="O214" s="81">
        <f>ROUND(N214,1)</f>
        <v>316.7</v>
      </c>
    </row>
    <row r="215" spans="1:15" s="68" customFormat="1" ht="20.25" x14ac:dyDescent="0.25">
      <c r="A215" s="82"/>
      <c r="B215" s="38"/>
      <c r="C215" s="38"/>
      <c r="D215" s="38"/>
      <c r="E215" s="38"/>
      <c r="F215" s="38"/>
      <c r="G215" s="83" t="s">
        <v>11</v>
      </c>
      <c r="H215" s="84">
        <v>5</v>
      </c>
      <c r="I215" s="84">
        <v>18467</v>
      </c>
      <c r="J215" s="38"/>
      <c r="K215" s="87"/>
      <c r="L215" s="87"/>
      <c r="M215" s="105"/>
      <c r="N215" s="105"/>
      <c r="O215" s="105"/>
    </row>
    <row r="216" spans="1:15" s="68" customFormat="1" ht="20.25" x14ac:dyDescent="0.25">
      <c r="A216" s="82"/>
      <c r="B216" s="38"/>
      <c r="C216" s="38"/>
      <c r="D216" s="38"/>
      <c r="E216" s="38"/>
      <c r="F216" s="38"/>
      <c r="G216" s="83" t="s">
        <v>12</v>
      </c>
      <c r="H216" s="84">
        <v>5</v>
      </c>
      <c r="I216" s="84">
        <v>15291</v>
      </c>
      <c r="J216" s="38"/>
      <c r="K216" s="87"/>
      <c r="L216" s="87"/>
      <c r="M216" s="105"/>
      <c r="N216" s="105"/>
      <c r="O216" s="105"/>
    </row>
    <row r="217" spans="1:15" s="68" customFormat="1" ht="20.25" x14ac:dyDescent="0.25">
      <c r="A217" s="82"/>
      <c r="B217" s="38"/>
      <c r="C217" s="38"/>
      <c r="D217" s="38"/>
      <c r="E217" s="38"/>
      <c r="F217" s="38"/>
      <c r="G217" s="83" t="s">
        <v>13</v>
      </c>
      <c r="H217" s="84">
        <v>5</v>
      </c>
      <c r="I217" s="84">
        <v>12022</v>
      </c>
      <c r="J217" s="38"/>
      <c r="K217" s="87"/>
      <c r="L217" s="87"/>
      <c r="M217" s="105"/>
      <c r="N217" s="105"/>
      <c r="O217" s="105"/>
    </row>
    <row r="218" spans="1:15" s="68" customFormat="1" ht="20.25" x14ac:dyDescent="0.25">
      <c r="A218" s="82"/>
      <c r="B218" s="38"/>
      <c r="C218" s="38"/>
      <c r="D218" s="38"/>
      <c r="E218" s="38"/>
      <c r="F218" s="38"/>
      <c r="G218" s="83" t="s">
        <v>15</v>
      </c>
      <c r="H218" s="84">
        <v>20</v>
      </c>
      <c r="I218" s="84">
        <v>5069</v>
      </c>
      <c r="J218" s="38"/>
      <c r="K218" s="87"/>
      <c r="L218" s="87"/>
      <c r="M218" s="105"/>
      <c r="N218" s="105"/>
      <c r="O218" s="105"/>
    </row>
    <row r="219" spans="1:15" s="76" customFormat="1" ht="23.25" customHeight="1" x14ac:dyDescent="0.25">
      <c r="A219" s="212" t="s">
        <v>54</v>
      </c>
      <c r="B219" s="213"/>
      <c r="C219" s="213"/>
      <c r="D219" s="213"/>
      <c r="E219" s="213"/>
      <c r="F219" s="213"/>
      <c r="G219" s="214"/>
      <c r="H219" s="73">
        <f>H220</f>
        <v>2.79</v>
      </c>
      <c r="I219" s="73" t="s">
        <v>10</v>
      </c>
      <c r="J219" s="73" t="s">
        <v>10</v>
      </c>
      <c r="K219" s="74">
        <f>K220</f>
        <v>34283.049999999996</v>
      </c>
      <c r="L219" s="73" t="s">
        <v>10</v>
      </c>
      <c r="M219" s="74">
        <f>M220</f>
        <v>26055.117999999999</v>
      </c>
      <c r="N219" s="74"/>
      <c r="O219" s="74"/>
    </row>
    <row r="220" spans="1:15" s="68" customFormat="1" ht="20.25" x14ac:dyDescent="0.25">
      <c r="A220" s="77"/>
      <c r="B220" s="78" t="s">
        <v>54</v>
      </c>
      <c r="C220" s="78" t="s">
        <v>9</v>
      </c>
      <c r="D220" s="78" t="s">
        <v>9</v>
      </c>
      <c r="E220" s="78" t="s">
        <v>9</v>
      </c>
      <c r="F220" s="78" t="s">
        <v>9</v>
      </c>
      <c r="G220" s="78" t="s">
        <v>10</v>
      </c>
      <c r="H220" s="78">
        <v>2.79</v>
      </c>
      <c r="I220" s="78" t="s">
        <v>10</v>
      </c>
      <c r="J220" s="78">
        <v>398</v>
      </c>
      <c r="K220" s="79">
        <f>H221*I221+H222*I222+H223*I223+H224*I224+H225*I225+H220*J220</f>
        <v>34283.049999999996</v>
      </c>
      <c r="L220" s="79">
        <v>0.76</v>
      </c>
      <c r="M220" s="80">
        <f>K220*L220</f>
        <v>26055.117999999999</v>
      </c>
      <c r="N220" s="81">
        <f>M220/1000</f>
        <v>26.055118</v>
      </c>
      <c r="O220" s="81">
        <f>ROUND(N220,1)</f>
        <v>26.1</v>
      </c>
    </row>
    <row r="221" spans="1:15" s="68" customFormat="1" ht="20.25" x14ac:dyDescent="0.25">
      <c r="A221" s="82"/>
      <c r="B221" s="38"/>
      <c r="C221" s="38"/>
      <c r="D221" s="38"/>
      <c r="E221" s="38"/>
      <c r="F221" s="38"/>
      <c r="G221" s="83" t="s">
        <v>11</v>
      </c>
      <c r="H221" s="87">
        <v>0.05</v>
      </c>
      <c r="I221" s="84">
        <v>18467</v>
      </c>
      <c r="J221" s="38"/>
      <c r="K221" s="87"/>
      <c r="L221" s="100"/>
      <c r="M221" s="105"/>
      <c r="N221" s="105"/>
      <c r="O221" s="105"/>
    </row>
    <row r="222" spans="1:15" s="68" customFormat="1" ht="20.25" x14ac:dyDescent="0.25">
      <c r="A222" s="82"/>
      <c r="B222" s="38"/>
      <c r="C222" s="38"/>
      <c r="D222" s="38"/>
      <c r="E222" s="38"/>
      <c r="F222" s="38"/>
      <c r="G222" s="83" t="s">
        <v>12</v>
      </c>
      <c r="H222" s="87">
        <v>0.05</v>
      </c>
      <c r="I222" s="84">
        <v>15291</v>
      </c>
      <c r="J222" s="38"/>
      <c r="K222" s="87"/>
      <c r="L222" s="100"/>
      <c r="M222" s="105"/>
      <c r="N222" s="105"/>
      <c r="O222" s="105"/>
    </row>
    <row r="223" spans="1:15" s="68" customFormat="1" ht="20.25" x14ac:dyDescent="0.25">
      <c r="A223" s="82"/>
      <c r="B223" s="38"/>
      <c r="C223" s="38"/>
      <c r="D223" s="38"/>
      <c r="E223" s="38"/>
      <c r="F223" s="38"/>
      <c r="G223" s="83" t="s">
        <v>13</v>
      </c>
      <c r="H223" s="87">
        <v>2.5</v>
      </c>
      <c r="I223" s="84">
        <v>12022</v>
      </c>
      <c r="J223" s="38"/>
      <c r="K223" s="87"/>
      <c r="L223" s="100"/>
      <c r="M223" s="105"/>
      <c r="N223" s="105"/>
      <c r="O223" s="105"/>
    </row>
    <row r="224" spans="1:15" s="68" customFormat="1" ht="20.25" x14ac:dyDescent="0.25">
      <c r="A224" s="82"/>
      <c r="B224" s="38"/>
      <c r="C224" s="38"/>
      <c r="D224" s="38"/>
      <c r="E224" s="38"/>
      <c r="F224" s="38"/>
      <c r="G224" s="83" t="s">
        <v>14</v>
      </c>
      <c r="H224" s="87">
        <v>0.14000000000000001</v>
      </c>
      <c r="I224" s="84">
        <v>8402</v>
      </c>
      <c r="J224" s="38"/>
      <c r="K224" s="87"/>
      <c r="L224" s="100"/>
      <c r="M224" s="105"/>
      <c r="N224" s="105"/>
      <c r="O224" s="105"/>
    </row>
    <row r="225" spans="1:15" s="68" customFormat="1" ht="21" thickBot="1" x14ac:dyDescent="0.3">
      <c r="A225" s="112"/>
      <c r="B225" s="113"/>
      <c r="C225" s="113"/>
      <c r="D225" s="113"/>
      <c r="E225" s="113"/>
      <c r="F225" s="113"/>
      <c r="G225" s="114" t="s">
        <v>15</v>
      </c>
      <c r="H225" s="115">
        <v>0.05</v>
      </c>
      <c r="I225" s="116">
        <v>5069</v>
      </c>
      <c r="J225" s="113"/>
      <c r="K225" s="115"/>
      <c r="L225" s="117"/>
      <c r="M225" s="118"/>
      <c r="N225" s="118"/>
      <c r="O225" s="118"/>
    </row>
  </sheetData>
  <mergeCells count="28">
    <mergeCell ref="A180:G180"/>
    <mergeCell ref="A186:G186"/>
    <mergeCell ref="A195:G195"/>
    <mergeCell ref="A219:G219"/>
    <mergeCell ref="C3:G5"/>
    <mergeCell ref="A86:G86"/>
    <mergeCell ref="A100:G100"/>
    <mergeCell ref="A106:G106"/>
    <mergeCell ref="A117:G117"/>
    <mergeCell ref="A133:G133"/>
    <mergeCell ref="A170:G170"/>
    <mergeCell ref="A6:G6"/>
    <mergeCell ref="A7:G7"/>
    <mergeCell ref="A28:G28"/>
    <mergeCell ref="A47:G47"/>
    <mergeCell ref="A53:G53"/>
    <mergeCell ref="A59:G59"/>
    <mergeCell ref="N3:N5"/>
    <mergeCell ref="O3:O5"/>
    <mergeCell ref="A3:A5"/>
    <mergeCell ref="B3:B5"/>
    <mergeCell ref="H3:H5"/>
    <mergeCell ref="I3:I5"/>
    <mergeCell ref="J3:J5"/>
    <mergeCell ref="K3:K5"/>
    <mergeCell ref="L3:L5"/>
    <mergeCell ref="M3:M5"/>
    <mergeCell ref="A2:O2"/>
  </mergeCells>
  <pageMargins left="0.78740157480314965" right="0.39370078740157483" top="0.78740157480314965" bottom="0.78740157480314965" header="0.31496062992125984" footer="0.31496062992125984"/>
  <pageSetup paperSize="9" scale="38" fitToHeight="0" orientation="portrait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3"/>
  <sheetViews>
    <sheetView workbookViewId="0">
      <selection activeCell="J1" sqref="J1"/>
    </sheetView>
  </sheetViews>
  <sheetFormatPr defaultRowHeight="15" x14ac:dyDescent="0.25"/>
  <cols>
    <col min="1" max="1" width="19.140625" customWidth="1"/>
    <col min="2" max="2" width="6.5703125" customWidth="1"/>
    <col min="3" max="3" width="13.42578125" customWidth="1"/>
    <col min="4" max="4" width="13.140625" customWidth="1"/>
    <col min="5" max="5" width="11.5703125" customWidth="1"/>
    <col min="6" max="6" width="11.28515625" customWidth="1"/>
    <col min="7" max="7" width="17.7109375" customWidth="1"/>
    <col min="9" max="9" width="15.42578125" customWidth="1"/>
    <col min="10" max="10" width="9.85546875" customWidth="1"/>
  </cols>
  <sheetData>
    <row r="1" spans="1:10" ht="15.75" x14ac:dyDescent="0.25">
      <c r="J1" s="240" t="s">
        <v>291</v>
      </c>
    </row>
    <row r="2" spans="1:10" ht="46.5" customHeight="1" x14ac:dyDescent="0.25">
      <c r="A2" s="233" t="s">
        <v>284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26" x14ac:dyDescent="0.25">
      <c r="A3" s="205" t="s">
        <v>79</v>
      </c>
      <c r="B3" s="206"/>
      <c r="C3" s="62" t="s">
        <v>80</v>
      </c>
      <c r="D3" s="62" t="s">
        <v>81</v>
      </c>
      <c r="E3" s="62" t="s">
        <v>82</v>
      </c>
      <c r="F3" s="62" t="s">
        <v>83</v>
      </c>
      <c r="G3" s="62" t="s">
        <v>84</v>
      </c>
      <c r="H3" s="62" t="s">
        <v>85</v>
      </c>
      <c r="I3" s="62" t="s">
        <v>86</v>
      </c>
      <c r="J3" s="63" t="s">
        <v>287</v>
      </c>
    </row>
    <row r="4" spans="1:10" ht="15.7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5.75" x14ac:dyDescent="0.25">
      <c r="A5" s="207" t="s">
        <v>87</v>
      </c>
      <c r="B5" s="207"/>
      <c r="C5" s="40"/>
      <c r="D5" s="40"/>
      <c r="E5" s="40"/>
      <c r="F5" s="40"/>
      <c r="G5" s="41"/>
      <c r="H5" s="40"/>
      <c r="I5" s="41"/>
      <c r="J5" s="41"/>
    </row>
    <row r="6" spans="1:10" ht="15.75" x14ac:dyDescent="0.25">
      <c r="A6" s="42" t="s">
        <v>88</v>
      </c>
      <c r="B6" s="42"/>
      <c r="C6" s="42"/>
      <c r="D6" s="42">
        <v>10.029999999999999</v>
      </c>
      <c r="E6" s="43"/>
      <c r="F6" s="42">
        <v>398</v>
      </c>
      <c r="G6" s="44">
        <f>F6*D6+D8*E8</f>
        <v>157360.66999999998</v>
      </c>
      <c r="H6" s="42">
        <v>0.85</v>
      </c>
      <c r="I6" s="44">
        <f>G6*H6</f>
        <v>133756.56949999998</v>
      </c>
      <c r="J6" s="135">
        <f>ROUND(I6/1000,1)</f>
        <v>133.80000000000001</v>
      </c>
    </row>
    <row r="7" spans="1:10" ht="15.75" x14ac:dyDescent="0.25">
      <c r="A7" s="40"/>
      <c r="B7" s="40"/>
      <c r="C7" s="40" t="s">
        <v>11</v>
      </c>
      <c r="D7" s="40">
        <v>0</v>
      </c>
      <c r="E7" s="46">
        <v>18467</v>
      </c>
      <c r="F7" s="40"/>
      <c r="G7" s="41"/>
      <c r="H7" s="40"/>
      <c r="I7" s="41"/>
      <c r="J7" s="41"/>
    </row>
    <row r="8" spans="1:10" ht="15.75" x14ac:dyDescent="0.25">
      <c r="A8" s="40"/>
      <c r="B8" s="40"/>
      <c r="C8" s="40" t="s">
        <v>12</v>
      </c>
      <c r="D8" s="40">
        <v>10.029999999999999</v>
      </c>
      <c r="E8" s="46">
        <v>15291</v>
      </c>
      <c r="F8" s="40"/>
      <c r="G8" s="41"/>
      <c r="H8" s="40"/>
      <c r="I8" s="41"/>
      <c r="J8" s="41"/>
    </row>
    <row r="9" spans="1:10" ht="15.75" x14ac:dyDescent="0.25">
      <c r="A9" s="40"/>
      <c r="B9" s="40"/>
      <c r="C9" s="40" t="s">
        <v>13</v>
      </c>
      <c r="D9" s="40">
        <v>0</v>
      </c>
      <c r="E9" s="46">
        <v>12022</v>
      </c>
      <c r="F9" s="40"/>
      <c r="G9" s="41"/>
      <c r="H9" s="40"/>
      <c r="I9" s="41"/>
      <c r="J9" s="41"/>
    </row>
    <row r="10" spans="1:10" ht="15.75" x14ac:dyDescent="0.25">
      <c r="A10" s="40"/>
      <c r="B10" s="40"/>
      <c r="C10" s="40" t="s">
        <v>14</v>
      </c>
      <c r="D10" s="40">
        <v>0</v>
      </c>
      <c r="E10" s="46">
        <v>8402</v>
      </c>
      <c r="F10" s="40"/>
      <c r="G10" s="41"/>
      <c r="H10" s="40"/>
      <c r="I10" s="41"/>
      <c r="J10" s="41"/>
    </row>
    <row r="11" spans="1:10" ht="15.75" x14ac:dyDescent="0.25">
      <c r="A11" s="40"/>
      <c r="B11" s="40"/>
      <c r="C11" s="40" t="s">
        <v>15</v>
      </c>
      <c r="D11" s="40">
        <v>0</v>
      </c>
      <c r="E11" s="46">
        <v>5069</v>
      </c>
      <c r="F11" s="40"/>
      <c r="G11" s="41"/>
      <c r="H11" s="119"/>
      <c r="I11" s="41"/>
      <c r="J11" s="41"/>
    </row>
    <row r="12" spans="1:10" ht="15.75" x14ac:dyDescent="0.25">
      <c r="A12" s="40"/>
      <c r="B12" s="40"/>
      <c r="C12" s="40"/>
      <c r="D12" s="40"/>
      <c r="E12" s="46"/>
      <c r="F12" s="40"/>
      <c r="G12" s="41"/>
      <c r="H12" s="119"/>
      <c r="I12" s="41"/>
      <c r="J12" s="41"/>
    </row>
    <row r="13" spans="1:10" ht="15.75" x14ac:dyDescent="0.25">
      <c r="A13" s="42" t="s">
        <v>89</v>
      </c>
      <c r="B13" s="42"/>
      <c r="C13" s="42"/>
      <c r="D13" s="42">
        <v>67.63</v>
      </c>
      <c r="E13" s="42"/>
      <c r="F13" s="42">
        <v>398</v>
      </c>
      <c r="G13" s="44">
        <f>F13*D13+D16*E16+D17*E17+D18*E18</f>
        <v>584980.47999999998</v>
      </c>
      <c r="H13" s="120">
        <v>0.89</v>
      </c>
      <c r="I13" s="44">
        <f>G13*H13</f>
        <v>520632.62719999999</v>
      </c>
      <c r="J13" s="135">
        <v>520.70000000000005</v>
      </c>
    </row>
    <row r="14" spans="1:10" ht="15.75" x14ac:dyDescent="0.25">
      <c r="A14" s="40"/>
      <c r="B14" s="40"/>
      <c r="C14" s="40" t="s">
        <v>11</v>
      </c>
      <c r="D14" s="40">
        <v>0</v>
      </c>
      <c r="E14" s="46">
        <v>18467</v>
      </c>
      <c r="F14" s="40"/>
      <c r="G14" s="41"/>
      <c r="H14" s="119"/>
      <c r="I14" s="41"/>
      <c r="J14" s="41"/>
    </row>
    <row r="15" spans="1:10" ht="15.75" x14ac:dyDescent="0.25">
      <c r="A15" s="40"/>
      <c r="B15" s="40"/>
      <c r="C15" s="40" t="s">
        <v>12</v>
      </c>
      <c r="D15" s="40">
        <v>0</v>
      </c>
      <c r="E15" s="46">
        <v>15291</v>
      </c>
      <c r="F15" s="40"/>
      <c r="G15" s="41"/>
      <c r="H15" s="119"/>
      <c r="I15" s="41"/>
      <c r="J15" s="41"/>
    </row>
    <row r="16" spans="1:10" ht="15.75" x14ac:dyDescent="0.25">
      <c r="A16" s="40"/>
      <c r="B16" s="40"/>
      <c r="C16" s="40" t="s">
        <v>13</v>
      </c>
      <c r="D16" s="40">
        <v>14.65</v>
      </c>
      <c r="E16" s="46">
        <v>12022</v>
      </c>
      <c r="F16" s="40"/>
      <c r="G16" s="41"/>
      <c r="H16" s="119"/>
      <c r="I16" s="41"/>
      <c r="J16" s="41"/>
    </row>
    <row r="17" spans="1:10" ht="15.75" x14ac:dyDescent="0.25">
      <c r="A17" s="40"/>
      <c r="B17" s="40"/>
      <c r="C17" s="40" t="s">
        <v>14</v>
      </c>
      <c r="D17" s="40">
        <v>35.54</v>
      </c>
      <c r="E17" s="46">
        <v>8402</v>
      </c>
      <c r="F17" s="40"/>
      <c r="G17" s="41"/>
      <c r="H17" s="119"/>
      <c r="I17" s="41"/>
      <c r="J17" s="41"/>
    </row>
    <row r="18" spans="1:10" ht="15.75" x14ac:dyDescent="0.25">
      <c r="A18" s="40"/>
      <c r="B18" s="40"/>
      <c r="C18" s="40" t="s">
        <v>15</v>
      </c>
      <c r="D18" s="40">
        <v>16.440000000000001</v>
      </c>
      <c r="E18" s="46">
        <v>5069</v>
      </c>
      <c r="F18" s="40"/>
      <c r="G18" s="41"/>
      <c r="H18" s="119"/>
      <c r="I18" s="41"/>
      <c r="J18" s="41"/>
    </row>
    <row r="19" spans="1:10" ht="15.75" x14ac:dyDescent="0.25">
      <c r="A19" s="40"/>
      <c r="B19" s="40"/>
      <c r="C19" s="40"/>
      <c r="D19" s="40"/>
      <c r="E19" s="46"/>
      <c r="F19" s="40"/>
      <c r="G19" s="41"/>
      <c r="H19" s="119"/>
      <c r="I19" s="41"/>
      <c r="J19" s="41"/>
    </row>
    <row r="20" spans="1:10" ht="15.75" x14ac:dyDescent="0.25">
      <c r="A20" s="42" t="s">
        <v>90</v>
      </c>
      <c r="B20" s="42"/>
      <c r="C20" s="42"/>
      <c r="D20" s="42">
        <v>4</v>
      </c>
      <c r="E20" s="42"/>
      <c r="F20" s="42">
        <v>398</v>
      </c>
      <c r="G20" s="44">
        <f>F20*D20+D21*E21+D22*E22+D24*E24</f>
        <v>62756</v>
      </c>
      <c r="H20" s="120">
        <v>0.87</v>
      </c>
      <c r="I20" s="44">
        <f>G20*H20</f>
        <v>54597.72</v>
      </c>
      <c r="J20" s="135">
        <f>ROUND(I20/1000,1)</f>
        <v>54.6</v>
      </c>
    </row>
    <row r="21" spans="1:10" ht="15.75" x14ac:dyDescent="0.25">
      <c r="A21" s="40"/>
      <c r="B21" s="40"/>
      <c r="C21" s="40" t="s">
        <v>11</v>
      </c>
      <c r="D21" s="40">
        <v>0</v>
      </c>
      <c r="E21" s="46">
        <v>18467</v>
      </c>
      <c r="F21" s="40"/>
      <c r="G21" s="41"/>
      <c r="H21" s="119"/>
      <c r="I21" s="41"/>
      <c r="J21" s="41"/>
    </row>
    <row r="22" spans="1:10" ht="15.75" x14ac:dyDescent="0.25">
      <c r="A22" s="40"/>
      <c r="B22" s="40"/>
      <c r="C22" s="40" t="s">
        <v>12</v>
      </c>
      <c r="D22" s="40">
        <v>4</v>
      </c>
      <c r="E22" s="46">
        <v>15291</v>
      </c>
      <c r="F22" s="40"/>
      <c r="G22" s="41"/>
      <c r="H22" s="119"/>
      <c r="I22" s="41"/>
      <c r="J22" s="41"/>
    </row>
    <row r="23" spans="1:10" ht="15.75" x14ac:dyDescent="0.25">
      <c r="A23" s="40"/>
      <c r="B23" s="40"/>
      <c r="C23" s="40" t="s">
        <v>13</v>
      </c>
      <c r="D23" s="40">
        <v>0</v>
      </c>
      <c r="E23" s="46">
        <v>12022</v>
      </c>
      <c r="F23" s="40"/>
      <c r="G23" s="41"/>
      <c r="H23" s="119"/>
      <c r="I23" s="41"/>
      <c r="J23" s="41"/>
    </row>
    <row r="24" spans="1:10" ht="15.75" x14ac:dyDescent="0.25">
      <c r="A24" s="40"/>
      <c r="B24" s="40"/>
      <c r="C24" s="40" t="s">
        <v>14</v>
      </c>
      <c r="D24" s="40">
        <v>0</v>
      </c>
      <c r="E24" s="46">
        <v>8402</v>
      </c>
      <c r="F24" s="40"/>
      <c r="G24" s="41"/>
      <c r="H24" s="119"/>
      <c r="I24" s="41"/>
      <c r="J24" s="41"/>
    </row>
    <row r="25" spans="1:10" ht="15.75" x14ac:dyDescent="0.25">
      <c r="A25" s="40"/>
      <c r="B25" s="40"/>
      <c r="C25" s="40" t="s">
        <v>15</v>
      </c>
      <c r="D25" s="40">
        <v>0</v>
      </c>
      <c r="E25" s="46">
        <v>5069</v>
      </c>
      <c r="F25" s="40"/>
      <c r="G25" s="41"/>
      <c r="H25" s="119"/>
      <c r="I25" s="41"/>
      <c r="J25" s="41"/>
    </row>
    <row r="26" spans="1:10" ht="15.75" x14ac:dyDescent="0.25">
      <c r="A26" s="40"/>
      <c r="B26" s="40"/>
      <c r="C26" s="40"/>
      <c r="D26" s="40"/>
      <c r="E26" s="46"/>
      <c r="F26" s="40"/>
      <c r="G26" s="41"/>
      <c r="H26" s="119"/>
      <c r="I26" s="41"/>
      <c r="J26" s="41"/>
    </row>
    <row r="27" spans="1:10" ht="15.75" x14ac:dyDescent="0.25">
      <c r="A27" s="42" t="s">
        <v>91</v>
      </c>
      <c r="B27" s="42"/>
      <c r="C27" s="42"/>
      <c r="D27" s="42">
        <v>10</v>
      </c>
      <c r="E27" s="42"/>
      <c r="F27" s="42">
        <v>398</v>
      </c>
      <c r="G27" s="44">
        <f>F27*D27+D28*E28</f>
        <v>156890</v>
      </c>
      <c r="H27" s="120">
        <v>0.89</v>
      </c>
      <c r="I27" s="44">
        <f>G27*H27</f>
        <v>139632.1</v>
      </c>
      <c r="J27" s="135">
        <v>139.69999999999999</v>
      </c>
    </row>
    <row r="28" spans="1:10" ht="15.75" x14ac:dyDescent="0.25">
      <c r="A28" s="40"/>
      <c r="B28" s="40"/>
      <c r="C28" s="40" t="s">
        <v>12</v>
      </c>
      <c r="D28" s="40">
        <v>10</v>
      </c>
      <c r="E28" s="46">
        <v>15291</v>
      </c>
      <c r="F28" s="40"/>
      <c r="G28" s="41"/>
      <c r="H28" s="119"/>
      <c r="I28" s="41"/>
      <c r="J28" s="41"/>
    </row>
    <row r="29" spans="1:10" ht="15.75" x14ac:dyDescent="0.25">
      <c r="A29" s="40"/>
      <c r="B29" s="40"/>
      <c r="C29" s="40"/>
      <c r="D29" s="40"/>
      <c r="E29" s="40"/>
      <c r="F29" s="40"/>
      <c r="G29" s="41"/>
      <c r="H29" s="119"/>
      <c r="I29" s="41"/>
      <c r="J29" s="41"/>
    </row>
    <row r="30" spans="1:10" ht="15.75" x14ac:dyDescent="0.25">
      <c r="A30" s="42" t="s">
        <v>92</v>
      </c>
      <c r="B30" s="42"/>
      <c r="C30" s="42"/>
      <c r="D30" s="42">
        <v>7</v>
      </c>
      <c r="E30" s="42"/>
      <c r="F30" s="42">
        <v>398</v>
      </c>
      <c r="G30" s="44">
        <f>D30*F30+D31*E31</f>
        <v>109823</v>
      </c>
      <c r="H30" s="120">
        <v>0.85</v>
      </c>
      <c r="I30" s="44">
        <f>G30*H30</f>
        <v>93349.55</v>
      </c>
      <c r="J30" s="135">
        <v>93.4</v>
      </c>
    </row>
    <row r="31" spans="1:10" ht="15.75" x14ac:dyDescent="0.25">
      <c r="A31" s="40"/>
      <c r="B31" s="40"/>
      <c r="C31" s="40" t="s">
        <v>12</v>
      </c>
      <c r="D31" s="40">
        <v>7</v>
      </c>
      <c r="E31" s="46">
        <v>15291</v>
      </c>
      <c r="F31" s="40">
        <v>398</v>
      </c>
      <c r="G31" s="48"/>
      <c r="H31" s="119"/>
      <c r="I31" s="41"/>
      <c r="J31" s="41"/>
    </row>
    <row r="32" spans="1:10" ht="15.75" x14ac:dyDescent="0.25">
      <c r="A32" s="40"/>
      <c r="B32" s="40"/>
      <c r="C32" s="40"/>
      <c r="D32" s="40"/>
      <c r="E32" s="40"/>
      <c r="F32" s="40"/>
      <c r="G32" s="41"/>
      <c r="H32" s="119"/>
      <c r="I32" s="41"/>
      <c r="J32" s="41"/>
    </row>
    <row r="33" spans="1:10" ht="15.75" x14ac:dyDescent="0.25">
      <c r="A33" s="207" t="s">
        <v>93</v>
      </c>
      <c r="B33" s="207"/>
      <c r="C33" s="40"/>
      <c r="D33" s="40"/>
      <c r="E33" s="40"/>
      <c r="F33" s="40"/>
      <c r="G33" s="41"/>
      <c r="H33" s="40"/>
      <c r="I33" s="41"/>
      <c r="J33" s="41"/>
    </row>
    <row r="34" spans="1:10" ht="15.75" x14ac:dyDescent="0.25">
      <c r="A34" s="42" t="s">
        <v>94</v>
      </c>
      <c r="B34" s="42"/>
      <c r="C34" s="42"/>
      <c r="D34" s="42">
        <v>20</v>
      </c>
      <c r="E34" s="42"/>
      <c r="F34" s="42">
        <v>398</v>
      </c>
      <c r="G34" s="44">
        <f>D34*F34+D39*E39</f>
        <v>109340</v>
      </c>
      <c r="H34" s="42">
        <v>0.91</v>
      </c>
      <c r="I34" s="44">
        <f>G34*H34</f>
        <v>99499.400000000009</v>
      </c>
      <c r="J34" s="135">
        <f>ROUND(I34/1000,1)</f>
        <v>99.5</v>
      </c>
    </row>
    <row r="35" spans="1:10" ht="15.75" x14ac:dyDescent="0.25">
      <c r="A35" s="40"/>
      <c r="B35" s="40"/>
      <c r="C35" s="40" t="s">
        <v>11</v>
      </c>
      <c r="D35" s="40">
        <v>0</v>
      </c>
      <c r="E35" s="46">
        <v>18467</v>
      </c>
      <c r="F35" s="40"/>
      <c r="G35" s="41"/>
      <c r="H35" s="40"/>
      <c r="I35" s="41"/>
      <c r="J35" s="41"/>
    </row>
    <row r="36" spans="1:10" ht="15.75" x14ac:dyDescent="0.25">
      <c r="A36" s="40"/>
      <c r="B36" s="40"/>
      <c r="C36" s="40" t="s">
        <v>12</v>
      </c>
      <c r="D36" s="40">
        <v>0</v>
      </c>
      <c r="E36" s="46">
        <v>15291</v>
      </c>
      <c r="F36" s="40"/>
      <c r="G36" s="41"/>
      <c r="H36" s="40"/>
      <c r="I36" s="41"/>
      <c r="J36" s="41"/>
    </row>
    <row r="37" spans="1:10" ht="15.75" x14ac:dyDescent="0.25">
      <c r="A37" s="40"/>
      <c r="B37" s="40"/>
      <c r="C37" s="40" t="s">
        <v>13</v>
      </c>
      <c r="D37" s="40">
        <v>0</v>
      </c>
      <c r="E37" s="46">
        <v>12022</v>
      </c>
      <c r="F37" s="40"/>
      <c r="G37" s="41"/>
      <c r="H37" s="40"/>
      <c r="I37" s="41"/>
      <c r="J37" s="41"/>
    </row>
    <row r="38" spans="1:10" ht="15.75" x14ac:dyDescent="0.25">
      <c r="A38" s="40"/>
      <c r="B38" s="40"/>
      <c r="C38" s="40" t="s">
        <v>14</v>
      </c>
      <c r="D38" s="40">
        <v>0</v>
      </c>
      <c r="E38" s="46">
        <v>8402</v>
      </c>
      <c r="F38" s="40"/>
      <c r="G38" s="41"/>
      <c r="H38" s="40"/>
      <c r="I38" s="41"/>
      <c r="J38" s="41"/>
    </row>
    <row r="39" spans="1:10" ht="15.75" x14ac:dyDescent="0.25">
      <c r="A39" s="40"/>
      <c r="B39" s="40"/>
      <c r="C39" s="40" t="s">
        <v>15</v>
      </c>
      <c r="D39" s="40">
        <v>20</v>
      </c>
      <c r="E39" s="46">
        <v>5069</v>
      </c>
      <c r="F39" s="40"/>
      <c r="G39" s="41"/>
      <c r="H39" s="40"/>
      <c r="I39" s="41"/>
      <c r="J39" s="41"/>
    </row>
    <row r="40" spans="1:10" ht="15.75" x14ac:dyDescent="0.25">
      <c r="A40" s="40"/>
      <c r="B40" s="40"/>
      <c r="C40" s="40"/>
      <c r="D40" s="40"/>
      <c r="E40" s="46"/>
      <c r="F40" s="40"/>
      <c r="G40" s="41"/>
      <c r="H40" s="119"/>
      <c r="I40" s="41"/>
      <c r="J40" s="41"/>
    </row>
    <row r="41" spans="1:10" ht="15.75" x14ac:dyDescent="0.25">
      <c r="A41" s="42" t="s">
        <v>95</v>
      </c>
      <c r="B41" s="42"/>
      <c r="C41" s="42"/>
      <c r="D41" s="42">
        <v>5.4</v>
      </c>
      <c r="E41" s="43"/>
      <c r="F41" s="42">
        <v>398</v>
      </c>
      <c r="G41" s="44">
        <f>D41*398+D43*E43</f>
        <v>84720.6</v>
      </c>
      <c r="H41" s="175">
        <v>0.9</v>
      </c>
      <c r="I41" s="44">
        <f>G41*H41</f>
        <v>76248.540000000008</v>
      </c>
      <c r="J41" s="135">
        <v>76.3</v>
      </c>
    </row>
    <row r="42" spans="1:10" ht="15.75" x14ac:dyDescent="0.25">
      <c r="A42" s="40"/>
      <c r="B42" s="40"/>
      <c r="C42" s="40" t="s">
        <v>11</v>
      </c>
      <c r="D42" s="40">
        <v>0</v>
      </c>
      <c r="E42" s="40">
        <v>18467</v>
      </c>
      <c r="F42" s="40"/>
      <c r="G42" s="41"/>
      <c r="H42" s="119"/>
      <c r="I42" s="41"/>
      <c r="J42" s="41"/>
    </row>
    <row r="43" spans="1:10" ht="15.75" x14ac:dyDescent="0.25">
      <c r="A43" s="40"/>
      <c r="B43" s="40"/>
      <c r="C43" s="40" t="s">
        <v>12</v>
      </c>
      <c r="D43" s="40">
        <v>5.4</v>
      </c>
      <c r="E43" s="46">
        <v>15291</v>
      </c>
      <c r="F43" s="40"/>
      <c r="G43" s="41"/>
      <c r="H43" s="40"/>
      <c r="I43" s="41"/>
      <c r="J43" s="41"/>
    </row>
    <row r="44" spans="1:10" ht="15.75" x14ac:dyDescent="0.25">
      <c r="A44" s="40"/>
      <c r="B44" s="40"/>
      <c r="C44" s="40"/>
      <c r="D44" s="40"/>
      <c r="E44" s="40"/>
      <c r="F44" s="40"/>
      <c r="G44" s="41"/>
      <c r="H44" s="40"/>
      <c r="I44" s="41"/>
      <c r="J44" s="41"/>
    </row>
    <row r="45" spans="1:10" ht="15.75" x14ac:dyDescent="0.25">
      <c r="A45" s="121" t="s">
        <v>152</v>
      </c>
      <c r="B45" s="121"/>
      <c r="C45" s="121"/>
      <c r="D45" s="121">
        <v>15.9</v>
      </c>
      <c r="E45" s="121"/>
      <c r="F45" s="121">
        <v>398</v>
      </c>
      <c r="G45" s="122">
        <f>F45*D45+D46*E46</f>
        <v>86925.3</v>
      </c>
      <c r="H45" s="121">
        <v>0.87</v>
      </c>
      <c r="I45" s="122">
        <f>G45*H45</f>
        <v>75625.010999999999</v>
      </c>
      <c r="J45" s="135">
        <v>75.7</v>
      </c>
    </row>
    <row r="46" spans="1:10" ht="15.75" x14ac:dyDescent="0.25">
      <c r="A46" s="40"/>
      <c r="B46" s="40"/>
      <c r="C46" s="40" t="s">
        <v>15</v>
      </c>
      <c r="D46" s="40">
        <v>15.9</v>
      </c>
      <c r="E46" s="46">
        <v>5069</v>
      </c>
      <c r="F46" s="40"/>
      <c r="G46" s="41"/>
      <c r="H46" s="40"/>
      <c r="I46" s="41"/>
      <c r="J46" s="41"/>
    </row>
    <row r="47" spans="1:10" ht="15.75" x14ac:dyDescent="0.25">
      <c r="A47" s="40"/>
      <c r="B47" s="40"/>
      <c r="C47" s="40"/>
      <c r="D47" s="40"/>
      <c r="E47" s="40"/>
      <c r="F47" s="40"/>
      <c r="G47" s="41"/>
      <c r="H47" s="40"/>
      <c r="I47" s="41"/>
      <c r="J47" s="41"/>
    </row>
    <row r="48" spans="1:10" ht="15.75" x14ac:dyDescent="0.25">
      <c r="A48" s="207" t="s">
        <v>97</v>
      </c>
      <c r="B48" s="207"/>
      <c r="C48" s="40"/>
      <c r="D48" s="40"/>
      <c r="E48" s="40"/>
      <c r="F48" s="40"/>
      <c r="G48" s="41"/>
      <c r="H48" s="40"/>
      <c r="I48" s="41"/>
      <c r="J48" s="41"/>
    </row>
    <row r="49" spans="1:10" ht="15.75" x14ac:dyDescent="0.25">
      <c r="A49" s="42" t="s">
        <v>98</v>
      </c>
      <c r="B49" s="42"/>
      <c r="C49" s="42"/>
      <c r="D49" s="42">
        <v>57.4</v>
      </c>
      <c r="E49" s="42"/>
      <c r="F49" s="42">
        <v>398</v>
      </c>
      <c r="G49" s="44">
        <f>F49*D49+D51*E51+D52*E52+D53*E53+D54*E54</f>
        <v>571797.80000000005</v>
      </c>
      <c r="H49" s="42">
        <v>0.91</v>
      </c>
      <c r="I49" s="44">
        <f>G49*H49</f>
        <v>520335.99800000008</v>
      </c>
      <c r="J49" s="135">
        <v>520.4</v>
      </c>
    </row>
    <row r="50" spans="1:10" ht="15.75" x14ac:dyDescent="0.25">
      <c r="A50" s="40"/>
      <c r="B50" s="40"/>
      <c r="C50" s="40" t="s">
        <v>11</v>
      </c>
      <c r="D50" s="40">
        <v>0</v>
      </c>
      <c r="E50" s="40">
        <v>18467</v>
      </c>
      <c r="F50" s="49"/>
      <c r="G50" s="41"/>
      <c r="H50" s="40"/>
      <c r="I50" s="41"/>
      <c r="J50" s="41"/>
    </row>
    <row r="51" spans="1:10" ht="15.75" x14ac:dyDescent="0.25">
      <c r="A51" s="40"/>
      <c r="B51" s="40"/>
      <c r="C51" s="40" t="s">
        <v>12</v>
      </c>
      <c r="D51" s="53">
        <v>2.2000000000000002</v>
      </c>
      <c r="E51" s="46">
        <v>15291</v>
      </c>
      <c r="F51" s="49"/>
      <c r="G51" s="41"/>
      <c r="H51" s="40"/>
      <c r="I51" s="41"/>
      <c r="J51" s="41"/>
    </row>
    <row r="52" spans="1:10" ht="15.75" x14ac:dyDescent="0.25">
      <c r="A52" s="40"/>
      <c r="B52" s="40"/>
      <c r="C52" s="40" t="s">
        <v>153</v>
      </c>
      <c r="D52" s="53">
        <v>18.7</v>
      </c>
      <c r="E52" s="46">
        <v>12022</v>
      </c>
      <c r="F52" s="49"/>
      <c r="G52" s="41"/>
      <c r="H52" s="40"/>
      <c r="I52" s="41"/>
      <c r="J52" s="41"/>
    </row>
    <row r="53" spans="1:10" ht="15.75" x14ac:dyDescent="0.25">
      <c r="A53" s="40"/>
      <c r="B53" s="40"/>
      <c r="C53" s="40" t="s">
        <v>154</v>
      </c>
      <c r="D53" s="53">
        <v>31.8</v>
      </c>
      <c r="E53" s="46">
        <v>8402</v>
      </c>
      <c r="F53" s="49"/>
      <c r="G53" s="41"/>
      <c r="H53" s="40"/>
      <c r="I53" s="41"/>
      <c r="J53" s="41"/>
    </row>
    <row r="54" spans="1:10" ht="15.75" x14ac:dyDescent="0.25">
      <c r="A54" s="40"/>
      <c r="B54" s="40"/>
      <c r="C54" s="40" t="s">
        <v>15</v>
      </c>
      <c r="D54" s="53">
        <v>4.5999999999999996</v>
      </c>
      <c r="E54" s="46">
        <v>5069</v>
      </c>
      <c r="F54" s="49"/>
      <c r="G54" s="41"/>
      <c r="H54" s="40"/>
      <c r="I54" s="41"/>
      <c r="J54" s="41"/>
    </row>
    <row r="55" spans="1:10" ht="15.75" x14ac:dyDescent="0.25">
      <c r="A55" s="40"/>
      <c r="B55" s="40"/>
      <c r="C55" s="40"/>
      <c r="D55" s="40"/>
      <c r="E55" s="40"/>
      <c r="F55" s="40"/>
      <c r="G55" s="41"/>
      <c r="H55" s="119"/>
      <c r="I55" s="41"/>
      <c r="J55" s="41"/>
    </row>
    <row r="56" spans="1:10" ht="15.75" x14ac:dyDescent="0.25">
      <c r="A56" s="42" t="s">
        <v>99</v>
      </c>
      <c r="B56" s="42"/>
      <c r="C56" s="42"/>
      <c r="D56" s="42">
        <v>10</v>
      </c>
      <c r="E56" s="42"/>
      <c r="F56" s="42">
        <v>398</v>
      </c>
      <c r="G56" s="44">
        <f>F56*D56+D57*E57</f>
        <v>156890</v>
      </c>
      <c r="H56" s="175">
        <v>0.9</v>
      </c>
      <c r="I56" s="44">
        <f>G56*H56</f>
        <v>141201</v>
      </c>
      <c r="J56" s="135">
        <v>141.30000000000001</v>
      </c>
    </row>
    <row r="57" spans="1:10" ht="15.75" x14ac:dyDescent="0.25">
      <c r="A57" s="40"/>
      <c r="B57" s="40"/>
      <c r="C57" s="40" t="s">
        <v>12</v>
      </c>
      <c r="D57" s="40">
        <v>10</v>
      </c>
      <c r="E57" s="46">
        <v>15291</v>
      </c>
      <c r="F57" s="40"/>
      <c r="G57" s="41"/>
      <c r="H57" s="119"/>
      <c r="I57" s="41"/>
      <c r="J57" s="41"/>
    </row>
    <row r="58" spans="1:10" ht="15.75" x14ac:dyDescent="0.25">
      <c r="A58" s="40"/>
      <c r="B58" s="40"/>
      <c r="C58" s="40"/>
      <c r="D58" s="40"/>
      <c r="E58" s="40"/>
      <c r="F58" s="40"/>
      <c r="G58" s="41"/>
      <c r="H58" s="119"/>
      <c r="I58" s="41"/>
      <c r="J58" s="41"/>
    </row>
    <row r="59" spans="1:10" ht="15.75" x14ac:dyDescent="0.25">
      <c r="A59" s="42" t="s">
        <v>100</v>
      </c>
      <c r="B59" s="42"/>
      <c r="C59" s="42"/>
      <c r="D59" s="42">
        <v>15</v>
      </c>
      <c r="E59" s="42"/>
      <c r="F59" s="42">
        <v>398</v>
      </c>
      <c r="G59" s="44">
        <f>F59*D59+D60*E60+D61*E61</f>
        <v>251215</v>
      </c>
      <c r="H59" s="175">
        <v>0.9</v>
      </c>
      <c r="I59" s="44">
        <f>G59*H59</f>
        <v>226093.5</v>
      </c>
      <c r="J59" s="135">
        <f>ROUND(I59/1000,1)</f>
        <v>226.1</v>
      </c>
    </row>
    <row r="60" spans="1:10" ht="15.75" x14ac:dyDescent="0.25">
      <c r="A60" s="40"/>
      <c r="B60" s="40"/>
      <c r="C60" s="40" t="s">
        <v>11</v>
      </c>
      <c r="D60" s="40">
        <v>5</v>
      </c>
      <c r="E60" s="40">
        <v>18467</v>
      </c>
      <c r="F60" s="40"/>
      <c r="G60" s="41"/>
      <c r="H60" s="119"/>
      <c r="I60" s="41"/>
      <c r="J60" s="41"/>
    </row>
    <row r="61" spans="1:10" ht="15.75" x14ac:dyDescent="0.25">
      <c r="A61" s="40"/>
      <c r="B61" s="40"/>
      <c r="C61" s="40" t="s">
        <v>12</v>
      </c>
      <c r="D61" s="40">
        <v>10</v>
      </c>
      <c r="E61" s="46">
        <v>15291</v>
      </c>
      <c r="F61" s="40"/>
      <c r="G61" s="41"/>
      <c r="H61" s="119"/>
      <c r="I61" s="41"/>
      <c r="J61" s="41"/>
    </row>
    <row r="62" spans="1:10" ht="15.75" x14ac:dyDescent="0.25">
      <c r="A62" s="40"/>
      <c r="B62" s="40"/>
      <c r="C62" s="40"/>
      <c r="D62" s="40"/>
      <c r="E62" s="40"/>
      <c r="F62" s="40"/>
      <c r="G62" s="41"/>
      <c r="H62" s="119"/>
      <c r="I62" s="41"/>
      <c r="J62" s="41"/>
    </row>
    <row r="63" spans="1:10" ht="15.75" x14ac:dyDescent="0.25">
      <c r="A63" s="42" t="s">
        <v>101</v>
      </c>
      <c r="B63" s="42"/>
      <c r="C63" s="42"/>
      <c r="D63" s="42">
        <v>6.8</v>
      </c>
      <c r="E63" s="42"/>
      <c r="F63" s="42">
        <v>398</v>
      </c>
      <c r="G63" s="44">
        <f>F63*D63+D64*E64</f>
        <v>106685.2</v>
      </c>
      <c r="H63" s="120">
        <v>0.89</v>
      </c>
      <c r="I63" s="44">
        <f>G63*H63</f>
        <v>94949.827999999994</v>
      </c>
      <c r="J63" s="135">
        <v>95</v>
      </c>
    </row>
    <row r="64" spans="1:10" ht="15.75" x14ac:dyDescent="0.25">
      <c r="A64" s="40"/>
      <c r="B64" s="40"/>
      <c r="C64" s="40" t="s">
        <v>12</v>
      </c>
      <c r="D64" s="40">
        <v>6.8</v>
      </c>
      <c r="E64" s="46">
        <v>15291</v>
      </c>
      <c r="F64" s="40"/>
      <c r="G64" s="41"/>
      <c r="H64" s="119"/>
      <c r="I64" s="41"/>
      <c r="J64" s="41"/>
    </row>
    <row r="65" spans="1:10" ht="15.75" x14ac:dyDescent="0.25">
      <c r="A65" s="40"/>
      <c r="B65" s="40"/>
      <c r="C65" s="40"/>
      <c r="D65" s="40"/>
      <c r="E65" s="40"/>
      <c r="F65" s="40"/>
      <c r="G65" s="41"/>
      <c r="H65" s="119"/>
      <c r="I65" s="41"/>
      <c r="J65" s="41"/>
    </row>
    <row r="66" spans="1:10" ht="15.75" x14ac:dyDescent="0.25">
      <c r="A66" s="42" t="s">
        <v>102</v>
      </c>
      <c r="B66" s="42"/>
      <c r="C66" s="42"/>
      <c r="D66" s="42">
        <v>16</v>
      </c>
      <c r="E66" s="42"/>
      <c r="F66" s="42">
        <v>398</v>
      </c>
      <c r="G66" s="44">
        <f>F66*D66+D67*E67</f>
        <v>251024</v>
      </c>
      <c r="H66" s="175">
        <v>0.9</v>
      </c>
      <c r="I66" s="44">
        <f>H66*G66</f>
        <v>225921.6</v>
      </c>
      <c r="J66" s="135">
        <v>226</v>
      </c>
    </row>
    <row r="67" spans="1:10" ht="15.75" x14ac:dyDescent="0.25">
      <c r="A67" s="40"/>
      <c r="B67" s="40"/>
      <c r="C67" s="40" t="s">
        <v>12</v>
      </c>
      <c r="D67" s="40">
        <v>16</v>
      </c>
      <c r="E67" s="46">
        <v>15291</v>
      </c>
      <c r="F67" s="40"/>
      <c r="G67" s="41"/>
      <c r="H67" s="119"/>
      <c r="I67" s="41"/>
      <c r="J67" s="41"/>
    </row>
    <row r="68" spans="1:10" ht="15.75" x14ac:dyDescent="0.25">
      <c r="A68" s="40"/>
      <c r="B68" s="40"/>
      <c r="C68" s="40"/>
      <c r="D68" s="40"/>
      <c r="E68" s="40"/>
      <c r="F68" s="40"/>
      <c r="G68" s="41"/>
      <c r="H68" s="119"/>
      <c r="I68" s="41"/>
      <c r="J68" s="41"/>
    </row>
    <row r="69" spans="1:10" ht="15.75" x14ac:dyDescent="0.25">
      <c r="A69" s="42" t="s">
        <v>103</v>
      </c>
      <c r="B69" s="42"/>
      <c r="C69" s="42"/>
      <c r="D69" s="42">
        <v>29.6</v>
      </c>
      <c r="E69" s="42"/>
      <c r="F69" s="42">
        <v>398</v>
      </c>
      <c r="G69" s="44">
        <f>F69*D69+D70*E70+D71*E71</f>
        <v>512034.4</v>
      </c>
      <c r="H69" s="120">
        <v>0.89</v>
      </c>
      <c r="I69" s="44">
        <f>H69*G69</f>
        <v>455710.61600000004</v>
      </c>
      <c r="J69" s="135">
        <v>455.8</v>
      </c>
    </row>
    <row r="70" spans="1:10" ht="15.75" x14ac:dyDescent="0.25">
      <c r="A70" s="40"/>
      <c r="B70" s="40"/>
      <c r="C70" s="40" t="s">
        <v>11</v>
      </c>
      <c r="D70" s="40">
        <v>15</v>
      </c>
      <c r="E70" s="40">
        <v>18467</v>
      </c>
      <c r="F70" s="40"/>
      <c r="G70" s="41"/>
      <c r="H70" s="119"/>
      <c r="I70" s="41"/>
      <c r="J70" s="41"/>
    </row>
    <row r="71" spans="1:10" ht="15.75" x14ac:dyDescent="0.25">
      <c r="A71" s="40"/>
      <c r="B71" s="40"/>
      <c r="C71" s="40" t="s">
        <v>12</v>
      </c>
      <c r="D71" s="46">
        <v>14.6</v>
      </c>
      <c r="E71" s="46">
        <v>15291</v>
      </c>
      <c r="F71" s="40"/>
      <c r="G71" s="41"/>
      <c r="H71" s="119"/>
      <c r="I71" s="41"/>
      <c r="J71" s="41"/>
    </row>
    <row r="72" spans="1:10" ht="15.75" x14ac:dyDescent="0.25">
      <c r="A72" s="40"/>
      <c r="B72" s="40"/>
      <c r="C72" s="40"/>
      <c r="D72" s="40"/>
      <c r="E72" s="40"/>
      <c r="F72" s="40"/>
      <c r="G72" s="41"/>
      <c r="H72" s="119"/>
      <c r="I72" s="41"/>
      <c r="J72" s="41"/>
    </row>
    <row r="73" spans="1:10" ht="15.75" x14ac:dyDescent="0.25">
      <c r="A73" s="42" t="s">
        <v>104</v>
      </c>
      <c r="B73" s="42"/>
      <c r="C73" s="42"/>
      <c r="D73" s="42">
        <v>142.6</v>
      </c>
      <c r="E73" s="42"/>
      <c r="F73" s="42">
        <v>398</v>
      </c>
      <c r="G73" s="44">
        <f>D73*F73+D75*E75+D76*E76+D77*E77+D78*E78</f>
        <v>1475106</v>
      </c>
      <c r="H73" s="175">
        <v>0.9</v>
      </c>
      <c r="I73" s="44">
        <f>H73*G73</f>
        <v>1327595.4000000001</v>
      </c>
      <c r="J73" s="135">
        <f>ROUND(I73/1000,1)</f>
        <v>1327.6</v>
      </c>
    </row>
    <row r="74" spans="1:10" ht="15.75" x14ac:dyDescent="0.25">
      <c r="A74" s="40"/>
      <c r="B74" s="40"/>
      <c r="C74" s="40" t="s">
        <v>11</v>
      </c>
      <c r="D74" s="40">
        <v>0</v>
      </c>
      <c r="E74" s="40">
        <v>18467</v>
      </c>
      <c r="F74" s="40"/>
      <c r="G74" s="41"/>
      <c r="H74" s="119"/>
      <c r="I74" s="41"/>
      <c r="J74" s="41"/>
    </row>
    <row r="75" spans="1:10" ht="15.75" x14ac:dyDescent="0.25">
      <c r="A75" s="40"/>
      <c r="B75" s="40"/>
      <c r="C75" s="40" t="s">
        <v>12</v>
      </c>
      <c r="D75" s="40">
        <v>21</v>
      </c>
      <c r="E75" s="46">
        <v>15291</v>
      </c>
      <c r="F75" s="40"/>
      <c r="G75" s="41"/>
      <c r="H75" s="119"/>
      <c r="I75" s="41"/>
      <c r="J75" s="41"/>
    </row>
    <row r="76" spans="1:10" ht="15.75" x14ac:dyDescent="0.25">
      <c r="A76" s="40"/>
      <c r="B76" s="40"/>
      <c r="C76" s="40" t="s">
        <v>153</v>
      </c>
      <c r="D76" s="40">
        <v>31</v>
      </c>
      <c r="E76" s="46">
        <v>12022</v>
      </c>
      <c r="F76" s="40"/>
      <c r="G76" s="41"/>
      <c r="H76" s="119"/>
      <c r="I76" s="41"/>
      <c r="J76" s="41"/>
    </row>
    <row r="77" spans="1:10" ht="15.75" x14ac:dyDescent="0.25">
      <c r="A77" s="40"/>
      <c r="B77" s="40"/>
      <c r="C77" s="40" t="s">
        <v>154</v>
      </c>
      <c r="D77" s="40">
        <v>79.599999999999994</v>
      </c>
      <c r="E77" s="46">
        <v>8402</v>
      </c>
      <c r="F77" s="40"/>
      <c r="G77" s="41"/>
      <c r="H77" s="119"/>
      <c r="I77" s="41"/>
      <c r="J77" s="41"/>
    </row>
    <row r="78" spans="1:10" ht="15.75" x14ac:dyDescent="0.25">
      <c r="A78" s="40"/>
      <c r="B78" s="40"/>
      <c r="C78" s="40" t="s">
        <v>15</v>
      </c>
      <c r="D78" s="40">
        <v>11</v>
      </c>
      <c r="E78" s="46">
        <v>5069</v>
      </c>
      <c r="F78" s="40"/>
      <c r="G78" s="41"/>
      <c r="H78" s="119"/>
      <c r="I78" s="41"/>
      <c r="J78" s="41"/>
    </row>
    <row r="79" spans="1:10" ht="15.75" x14ac:dyDescent="0.25">
      <c r="A79" s="40"/>
      <c r="B79" s="40"/>
      <c r="C79" s="40"/>
      <c r="D79" s="40"/>
      <c r="E79" s="46"/>
      <c r="F79" s="40"/>
      <c r="G79" s="41"/>
      <c r="H79" s="119"/>
      <c r="I79" s="41"/>
      <c r="J79" s="41"/>
    </row>
    <row r="80" spans="1:10" ht="15.75" x14ac:dyDescent="0.25">
      <c r="A80" s="121" t="s">
        <v>155</v>
      </c>
      <c r="B80" s="121"/>
      <c r="C80" s="121"/>
      <c r="D80" s="121">
        <v>60</v>
      </c>
      <c r="E80" s="123"/>
      <c r="F80" s="121">
        <v>398</v>
      </c>
      <c r="G80" s="122">
        <f>F80*D80+D83*E83+D84*E84+D85*E85</f>
        <v>567070</v>
      </c>
      <c r="H80" s="124">
        <v>0.88</v>
      </c>
      <c r="I80" s="122">
        <f>G80*H80</f>
        <v>499021.6</v>
      </c>
      <c r="J80" s="135">
        <v>499.1</v>
      </c>
    </row>
    <row r="81" spans="1:10" ht="15.75" x14ac:dyDescent="0.25">
      <c r="A81" s="40"/>
      <c r="B81" s="40"/>
      <c r="C81" s="40" t="s">
        <v>11</v>
      </c>
      <c r="D81" s="40">
        <v>0</v>
      </c>
      <c r="E81" s="40">
        <v>18467</v>
      </c>
      <c r="F81" s="40"/>
      <c r="G81" s="41"/>
      <c r="H81" s="119"/>
      <c r="I81" s="41"/>
      <c r="J81" s="41"/>
    </row>
    <row r="82" spans="1:10" ht="15.75" x14ac:dyDescent="0.25">
      <c r="A82" s="40"/>
      <c r="B82" s="40"/>
      <c r="C82" s="40" t="s">
        <v>12</v>
      </c>
      <c r="D82" s="40">
        <v>0</v>
      </c>
      <c r="E82" s="46">
        <v>15291</v>
      </c>
      <c r="F82" s="40"/>
      <c r="G82" s="41"/>
      <c r="H82" s="119"/>
      <c r="I82" s="41"/>
      <c r="J82" s="41"/>
    </row>
    <row r="83" spans="1:10" ht="15.75" x14ac:dyDescent="0.25">
      <c r="A83" s="40"/>
      <c r="B83" s="40"/>
      <c r="C83" s="40" t="s">
        <v>153</v>
      </c>
      <c r="D83" s="40">
        <v>20</v>
      </c>
      <c r="E83" s="46">
        <v>12022</v>
      </c>
      <c r="F83" s="40"/>
      <c r="G83" s="41"/>
      <c r="H83" s="119"/>
      <c r="I83" s="41"/>
      <c r="J83" s="41"/>
    </row>
    <row r="84" spans="1:10" ht="15.75" x14ac:dyDescent="0.25">
      <c r="A84" s="40"/>
      <c r="B84" s="40"/>
      <c r="C84" s="40" t="s">
        <v>154</v>
      </c>
      <c r="D84" s="40">
        <v>30</v>
      </c>
      <c r="E84" s="46">
        <v>8402</v>
      </c>
      <c r="F84" s="40"/>
      <c r="G84" s="41"/>
      <c r="H84" s="119"/>
      <c r="I84" s="41"/>
      <c r="J84" s="41"/>
    </row>
    <row r="85" spans="1:10" ht="15.75" x14ac:dyDescent="0.25">
      <c r="A85" s="40"/>
      <c r="B85" s="40"/>
      <c r="C85" s="40" t="s">
        <v>15</v>
      </c>
      <c r="D85" s="40">
        <v>10</v>
      </c>
      <c r="E85" s="46">
        <v>5069</v>
      </c>
      <c r="F85" s="40"/>
      <c r="G85" s="41"/>
      <c r="H85" s="119"/>
      <c r="I85" s="41"/>
      <c r="J85" s="41"/>
    </row>
    <row r="86" spans="1:10" ht="15.75" x14ac:dyDescent="0.25">
      <c r="A86" s="40"/>
      <c r="B86" s="40"/>
      <c r="C86" s="40"/>
      <c r="D86" s="40"/>
      <c r="E86" s="40"/>
      <c r="F86" s="40"/>
      <c r="G86" s="41"/>
      <c r="H86" s="119"/>
      <c r="I86" s="41"/>
      <c r="J86" s="41"/>
    </row>
    <row r="87" spans="1:10" ht="15.75" x14ac:dyDescent="0.25">
      <c r="A87" s="207" t="s">
        <v>105</v>
      </c>
      <c r="B87" s="207"/>
      <c r="C87" s="40"/>
      <c r="D87" s="40"/>
      <c r="E87" s="40"/>
      <c r="F87" s="40"/>
      <c r="G87" s="41"/>
      <c r="H87" s="119"/>
      <c r="I87" s="41"/>
      <c r="J87" s="41"/>
    </row>
    <row r="88" spans="1:10" ht="15.75" x14ac:dyDescent="0.25">
      <c r="A88" s="42" t="s">
        <v>106</v>
      </c>
      <c r="B88" s="42"/>
      <c r="C88" s="42"/>
      <c r="D88" s="42">
        <v>60</v>
      </c>
      <c r="E88" s="42"/>
      <c r="F88" s="42">
        <v>398</v>
      </c>
      <c r="G88" s="44">
        <f>F88*D88+D89*E89+D90*E90+D91*E91+D92*E92+D93*E93</f>
        <v>812396.5</v>
      </c>
      <c r="H88" s="120">
        <v>0.87</v>
      </c>
      <c r="I88" s="44">
        <f>H88*G88</f>
        <v>706784.95499999996</v>
      </c>
      <c r="J88" s="135">
        <f>ROUND(I88/1000,1)</f>
        <v>706.8</v>
      </c>
    </row>
    <row r="89" spans="1:10" ht="15.75" x14ac:dyDescent="0.25">
      <c r="A89" s="40"/>
      <c r="B89" s="40"/>
      <c r="C89" s="40" t="s">
        <v>11</v>
      </c>
      <c r="D89" s="40">
        <v>19.899999999999999</v>
      </c>
      <c r="E89" s="46">
        <v>18467</v>
      </c>
      <c r="F89" s="40"/>
      <c r="G89" s="41"/>
      <c r="H89" s="119"/>
      <c r="I89" s="41"/>
      <c r="J89" s="41"/>
    </row>
    <row r="90" spans="1:10" ht="15.75" x14ac:dyDescent="0.25">
      <c r="A90" s="40"/>
      <c r="B90" s="40"/>
      <c r="C90" s="40" t="s">
        <v>12</v>
      </c>
      <c r="D90" s="53">
        <v>12</v>
      </c>
      <c r="E90" s="46">
        <v>15291</v>
      </c>
      <c r="F90" s="40"/>
      <c r="G90" s="41"/>
      <c r="H90" s="119"/>
      <c r="I90" s="41"/>
      <c r="J90" s="41"/>
    </row>
    <row r="91" spans="1:10" ht="15.75" x14ac:dyDescent="0.25">
      <c r="A91" s="40"/>
      <c r="B91" s="40"/>
      <c r="C91" s="40" t="s">
        <v>153</v>
      </c>
      <c r="D91" s="53">
        <v>5</v>
      </c>
      <c r="E91" s="46">
        <v>12022</v>
      </c>
      <c r="F91" s="40"/>
      <c r="G91" s="41"/>
      <c r="H91" s="119"/>
      <c r="I91" s="41"/>
      <c r="J91" s="41"/>
    </row>
    <row r="92" spans="1:10" ht="15.75" x14ac:dyDescent="0.25">
      <c r="A92" s="40"/>
      <c r="B92" s="40"/>
      <c r="C92" s="40" t="s">
        <v>154</v>
      </c>
      <c r="D92" s="53">
        <v>18.100000000000001</v>
      </c>
      <c r="E92" s="46">
        <v>8402</v>
      </c>
      <c r="F92" s="40"/>
      <c r="G92" s="41"/>
      <c r="H92" s="119"/>
      <c r="I92" s="41"/>
      <c r="J92" s="41"/>
    </row>
    <row r="93" spans="1:10" ht="15.75" x14ac:dyDescent="0.25">
      <c r="A93" s="40"/>
      <c r="B93" s="40"/>
      <c r="C93" s="40" t="s">
        <v>15</v>
      </c>
      <c r="D93" s="53">
        <v>5</v>
      </c>
      <c r="E93" s="46">
        <v>5069</v>
      </c>
      <c r="F93" s="40"/>
      <c r="G93" s="41"/>
      <c r="H93" s="119"/>
      <c r="I93" s="41"/>
      <c r="J93" s="41"/>
    </row>
    <row r="94" spans="1:10" ht="15.75" x14ac:dyDescent="0.25">
      <c r="A94" s="40"/>
      <c r="B94" s="40"/>
      <c r="C94" s="40"/>
      <c r="D94" s="40"/>
      <c r="E94" s="46"/>
      <c r="F94" s="40"/>
      <c r="G94" s="41"/>
      <c r="H94" s="119"/>
      <c r="I94" s="41"/>
      <c r="J94" s="41"/>
    </row>
    <row r="95" spans="1:10" ht="15.75" x14ac:dyDescent="0.25">
      <c r="A95" s="40"/>
      <c r="B95" s="40"/>
      <c r="C95" s="40"/>
      <c r="D95" s="40"/>
      <c r="E95" s="40"/>
      <c r="F95" s="40"/>
      <c r="G95" s="41"/>
      <c r="H95" s="119"/>
      <c r="I95" s="41"/>
      <c r="J95" s="41"/>
    </row>
    <row r="96" spans="1:10" ht="15.75" x14ac:dyDescent="0.25">
      <c r="A96" s="42" t="s">
        <v>107</v>
      </c>
      <c r="B96" s="42"/>
      <c r="C96" s="42"/>
      <c r="D96" s="42">
        <v>34</v>
      </c>
      <c r="E96" s="42"/>
      <c r="F96" s="42">
        <v>398</v>
      </c>
      <c r="G96" s="44">
        <f>D96*F96+D97*E97+D98*E98+D99*E99</f>
        <v>441708</v>
      </c>
      <c r="H96" s="120">
        <v>0.92</v>
      </c>
      <c r="I96" s="44">
        <f>G96*H96</f>
        <v>406371.36000000004</v>
      </c>
      <c r="J96" s="135">
        <f>ROUND(I96/1000,1)</f>
        <v>406.4</v>
      </c>
    </row>
    <row r="97" spans="1:10" ht="15.75" x14ac:dyDescent="0.25">
      <c r="A97" s="40"/>
      <c r="B97" s="40"/>
      <c r="C97" s="40" t="s">
        <v>11</v>
      </c>
      <c r="D97" s="40">
        <v>2</v>
      </c>
      <c r="E97" s="46">
        <v>18467</v>
      </c>
      <c r="F97" s="40"/>
      <c r="G97" s="41"/>
      <c r="H97" s="119"/>
      <c r="I97" s="41"/>
      <c r="J97" s="41"/>
    </row>
    <row r="98" spans="1:10" ht="15.75" x14ac:dyDescent="0.25">
      <c r="A98" s="40"/>
      <c r="B98" s="40"/>
      <c r="C98" s="40" t="s">
        <v>12</v>
      </c>
      <c r="D98" s="40">
        <v>2</v>
      </c>
      <c r="E98" s="46">
        <v>15291</v>
      </c>
      <c r="F98" s="40"/>
      <c r="G98" s="41"/>
      <c r="H98" s="119"/>
      <c r="I98" s="41"/>
      <c r="J98" s="41"/>
    </row>
    <row r="99" spans="1:10" ht="15.75" x14ac:dyDescent="0.25">
      <c r="A99" s="40"/>
      <c r="B99" s="40"/>
      <c r="C99" s="40" t="s">
        <v>13</v>
      </c>
      <c r="D99" s="40">
        <v>30</v>
      </c>
      <c r="E99" s="46">
        <v>12022</v>
      </c>
      <c r="F99" s="40"/>
      <c r="G99" s="41"/>
      <c r="H99" s="119"/>
      <c r="I99" s="41"/>
      <c r="J99" s="41"/>
    </row>
    <row r="100" spans="1:10" ht="15.75" x14ac:dyDescent="0.25">
      <c r="A100" s="40"/>
      <c r="B100" s="40"/>
      <c r="C100" s="40"/>
      <c r="D100" s="40"/>
      <c r="E100" s="40"/>
      <c r="F100" s="40"/>
      <c r="G100" s="41"/>
      <c r="H100" s="119"/>
      <c r="I100" s="41"/>
      <c r="J100" s="41"/>
    </row>
    <row r="101" spans="1:10" ht="15.75" x14ac:dyDescent="0.25">
      <c r="A101" s="42" t="s">
        <v>108</v>
      </c>
      <c r="B101" s="42"/>
      <c r="C101" s="42"/>
      <c r="D101" s="42">
        <v>2</v>
      </c>
      <c r="E101" s="42"/>
      <c r="F101" s="42">
        <v>398</v>
      </c>
      <c r="G101" s="44">
        <f>F101*D101+D102*E102</f>
        <v>31378</v>
      </c>
      <c r="H101" s="175">
        <v>0.9</v>
      </c>
      <c r="I101" s="44">
        <f>G101*H101</f>
        <v>28240.2</v>
      </c>
      <c r="J101" s="135">
        <v>28.3</v>
      </c>
    </row>
    <row r="102" spans="1:10" ht="15.75" x14ac:dyDescent="0.25">
      <c r="A102" s="40"/>
      <c r="B102" s="40"/>
      <c r="C102" s="40" t="s">
        <v>12</v>
      </c>
      <c r="D102" s="40">
        <v>2</v>
      </c>
      <c r="E102" s="46">
        <v>15291</v>
      </c>
      <c r="F102" s="40"/>
      <c r="G102" s="41"/>
      <c r="H102" s="119"/>
      <c r="I102" s="41"/>
      <c r="J102" s="41"/>
    </row>
    <row r="103" spans="1:10" ht="15.75" x14ac:dyDescent="0.25">
      <c r="A103" s="40"/>
      <c r="B103" s="40"/>
      <c r="C103" s="40"/>
      <c r="D103" s="40"/>
      <c r="E103" s="40"/>
      <c r="F103" s="40"/>
      <c r="G103" s="41"/>
      <c r="H103" s="119"/>
      <c r="I103" s="41"/>
      <c r="J103" s="41"/>
    </row>
    <row r="104" spans="1:10" ht="15.75" x14ac:dyDescent="0.25">
      <c r="A104" s="42" t="s">
        <v>109</v>
      </c>
      <c r="B104" s="42"/>
      <c r="C104" s="42"/>
      <c r="D104" s="42">
        <v>20</v>
      </c>
      <c r="E104" s="42"/>
      <c r="F104" s="42">
        <v>398</v>
      </c>
      <c r="G104" s="44">
        <f>F104*D104+D105*E105</f>
        <v>313780</v>
      </c>
      <c r="H104" s="120">
        <v>0.89</v>
      </c>
      <c r="I104" s="44">
        <f>G104*H104</f>
        <v>279264.2</v>
      </c>
      <c r="J104" s="135">
        <f>ROUND(I104/1000,1)</f>
        <v>279.3</v>
      </c>
    </row>
    <row r="105" spans="1:10" ht="15.75" x14ac:dyDescent="0.25">
      <c r="A105" s="40"/>
      <c r="B105" s="40"/>
      <c r="C105" s="40" t="s">
        <v>12</v>
      </c>
      <c r="D105" s="40">
        <v>20</v>
      </c>
      <c r="E105" s="46">
        <v>15291</v>
      </c>
      <c r="F105" s="40"/>
      <c r="G105" s="41"/>
      <c r="H105" s="119"/>
      <c r="I105" s="41"/>
      <c r="J105" s="41"/>
    </row>
    <row r="106" spans="1:10" ht="15.75" x14ac:dyDescent="0.25">
      <c r="A106" s="40"/>
      <c r="B106" s="40"/>
      <c r="C106" s="40"/>
      <c r="D106" s="40"/>
      <c r="E106" s="46"/>
      <c r="F106" s="40"/>
      <c r="G106" s="41"/>
      <c r="H106" s="119"/>
      <c r="I106" s="41"/>
      <c r="J106" s="41"/>
    </row>
    <row r="107" spans="1:10" ht="15.75" x14ac:dyDescent="0.25">
      <c r="A107" s="42" t="s">
        <v>156</v>
      </c>
      <c r="B107" s="42"/>
      <c r="C107" s="42"/>
      <c r="D107" s="42">
        <v>15</v>
      </c>
      <c r="E107" s="43"/>
      <c r="F107" s="42">
        <v>398</v>
      </c>
      <c r="G107" s="44">
        <f>F107*D107+D109*E109+D111*E111</f>
        <v>200890</v>
      </c>
      <c r="H107" s="120">
        <v>0.87</v>
      </c>
      <c r="I107" s="44">
        <f>G107*H107</f>
        <v>174774.3</v>
      </c>
      <c r="J107" s="135">
        <f>ROUND(I107/1000,1)</f>
        <v>174.8</v>
      </c>
    </row>
    <row r="108" spans="1:10" ht="15.75" x14ac:dyDescent="0.25">
      <c r="A108" s="40"/>
      <c r="B108" s="40"/>
      <c r="C108" s="40" t="s">
        <v>11</v>
      </c>
      <c r="D108" s="40">
        <v>0</v>
      </c>
      <c r="E108" s="46">
        <v>18467</v>
      </c>
      <c r="F108" s="40"/>
      <c r="G108" s="41"/>
      <c r="H108" s="119"/>
      <c r="I108" s="41"/>
      <c r="J108" s="41"/>
    </row>
    <row r="109" spans="1:10" ht="15.75" x14ac:dyDescent="0.25">
      <c r="A109" s="40"/>
      <c r="B109" s="40"/>
      <c r="C109" s="40" t="s">
        <v>12</v>
      </c>
      <c r="D109" s="53">
        <v>10</v>
      </c>
      <c r="E109" s="46">
        <v>15291</v>
      </c>
      <c r="F109" s="40"/>
      <c r="G109" s="41"/>
      <c r="H109" s="119"/>
      <c r="I109" s="41"/>
      <c r="J109" s="41"/>
    </row>
    <row r="110" spans="1:10" ht="15.75" x14ac:dyDescent="0.25">
      <c r="A110" s="40"/>
      <c r="B110" s="40"/>
      <c r="C110" s="40" t="s">
        <v>153</v>
      </c>
      <c r="D110" s="53">
        <v>0</v>
      </c>
      <c r="E110" s="46">
        <v>12022</v>
      </c>
      <c r="F110" s="40"/>
      <c r="G110" s="41"/>
      <c r="H110" s="119"/>
      <c r="I110" s="41"/>
      <c r="J110" s="41"/>
    </row>
    <row r="111" spans="1:10" ht="15.75" x14ac:dyDescent="0.25">
      <c r="A111" s="40"/>
      <c r="B111" s="40"/>
      <c r="C111" s="40" t="s">
        <v>154</v>
      </c>
      <c r="D111" s="53">
        <v>5</v>
      </c>
      <c r="E111" s="46">
        <v>8402</v>
      </c>
      <c r="F111" s="40"/>
      <c r="G111" s="41"/>
      <c r="H111" s="119"/>
      <c r="I111" s="41"/>
      <c r="J111" s="41"/>
    </row>
    <row r="112" spans="1:10" ht="15.75" x14ac:dyDescent="0.25">
      <c r="A112" s="40"/>
      <c r="B112" s="40"/>
      <c r="C112" s="40" t="s">
        <v>15</v>
      </c>
      <c r="D112" s="53">
        <v>0</v>
      </c>
      <c r="E112" s="46">
        <v>5069</v>
      </c>
      <c r="F112" s="40"/>
      <c r="G112" s="41"/>
      <c r="H112" s="119"/>
      <c r="I112" s="41"/>
      <c r="J112" s="41"/>
    </row>
    <row r="113" spans="1:10" ht="15.75" x14ac:dyDescent="0.25">
      <c r="A113" s="40"/>
      <c r="B113" s="40"/>
      <c r="C113" s="40"/>
      <c r="D113" s="53"/>
      <c r="E113" s="46"/>
      <c r="F113" s="40"/>
      <c r="G113" s="41"/>
      <c r="H113" s="119"/>
      <c r="I113" s="41"/>
      <c r="J113" s="41"/>
    </row>
    <row r="114" spans="1:10" ht="15.75" x14ac:dyDescent="0.25">
      <c r="A114" s="207" t="s">
        <v>110</v>
      </c>
      <c r="B114" s="207"/>
      <c r="C114" s="40"/>
      <c r="D114" s="40"/>
      <c r="E114" s="40"/>
      <c r="F114" s="40"/>
      <c r="G114" s="41"/>
      <c r="H114" s="119"/>
      <c r="I114" s="41"/>
      <c r="J114" s="41"/>
    </row>
    <row r="115" spans="1:10" ht="15.75" x14ac:dyDescent="0.25">
      <c r="A115" s="42" t="s">
        <v>111</v>
      </c>
      <c r="B115" s="42"/>
      <c r="C115" s="42"/>
      <c r="D115" s="42">
        <v>5</v>
      </c>
      <c r="E115" s="42"/>
      <c r="F115" s="42">
        <v>398</v>
      </c>
      <c r="G115" s="44">
        <f>F115*D115+D116*E116</f>
        <v>94325</v>
      </c>
      <c r="H115" s="120">
        <v>0.88</v>
      </c>
      <c r="I115" s="44">
        <f>G115*H115</f>
        <v>83006</v>
      </c>
      <c r="J115" s="135">
        <v>83.1</v>
      </c>
    </row>
    <row r="116" spans="1:10" ht="15.75" x14ac:dyDescent="0.25">
      <c r="A116" s="40"/>
      <c r="B116" s="40"/>
      <c r="C116" s="40" t="s">
        <v>11</v>
      </c>
      <c r="D116" s="40">
        <v>5</v>
      </c>
      <c r="E116" s="40">
        <v>18467</v>
      </c>
      <c r="F116" s="40"/>
      <c r="G116" s="41"/>
      <c r="H116" s="119"/>
      <c r="I116" s="41"/>
      <c r="J116" s="41"/>
    </row>
    <row r="117" spans="1:10" ht="15.75" x14ac:dyDescent="0.25">
      <c r="A117" s="40"/>
      <c r="B117" s="40"/>
      <c r="C117" s="40"/>
      <c r="D117" s="40"/>
      <c r="E117" s="40"/>
      <c r="F117" s="40"/>
      <c r="G117" s="41"/>
      <c r="H117" s="119"/>
      <c r="I117" s="41"/>
      <c r="J117" s="41"/>
    </row>
    <row r="118" spans="1:10" ht="15.75" x14ac:dyDescent="0.25">
      <c r="A118" s="121" t="s">
        <v>157</v>
      </c>
      <c r="B118" s="121"/>
      <c r="C118" s="121"/>
      <c r="D118" s="121">
        <v>18.86</v>
      </c>
      <c r="E118" s="121"/>
      <c r="F118" s="121">
        <v>398</v>
      </c>
      <c r="G118" s="122">
        <f>F118*D118+D120*E120+D121+E121+D122+E122</f>
        <v>40181.14</v>
      </c>
      <c r="H118" s="124">
        <v>0.71</v>
      </c>
      <c r="I118" s="122">
        <f>H118*G118</f>
        <v>28528.609399999998</v>
      </c>
      <c r="J118" s="135">
        <v>28.6</v>
      </c>
    </row>
    <row r="119" spans="1:10" ht="15.75" x14ac:dyDescent="0.25">
      <c r="A119" s="40"/>
      <c r="B119" s="40"/>
      <c r="C119" s="40" t="s">
        <v>11</v>
      </c>
      <c r="D119" s="40">
        <v>0</v>
      </c>
      <c r="E119" s="46">
        <v>18467</v>
      </c>
      <c r="F119" s="40"/>
      <c r="G119" s="41"/>
      <c r="H119" s="119"/>
      <c r="I119" s="41"/>
      <c r="J119" s="41"/>
    </row>
    <row r="120" spans="1:10" ht="15.75" x14ac:dyDescent="0.25">
      <c r="A120" s="40"/>
      <c r="B120" s="40"/>
      <c r="C120" s="40" t="s">
        <v>12</v>
      </c>
      <c r="D120" s="53">
        <v>0.8</v>
      </c>
      <c r="E120" s="46">
        <v>15291</v>
      </c>
      <c r="F120" s="40"/>
      <c r="G120" s="41"/>
      <c r="H120" s="119"/>
      <c r="I120" s="41"/>
      <c r="J120" s="41"/>
    </row>
    <row r="121" spans="1:10" ht="15.75" x14ac:dyDescent="0.25">
      <c r="A121" s="40"/>
      <c r="B121" s="40"/>
      <c r="C121" s="40" t="s">
        <v>153</v>
      </c>
      <c r="D121" s="53">
        <v>16.87</v>
      </c>
      <c r="E121" s="46">
        <v>12022</v>
      </c>
      <c r="F121" s="40"/>
      <c r="G121" s="41"/>
      <c r="H121" s="119"/>
      <c r="I121" s="41"/>
      <c r="J121" s="41"/>
    </row>
    <row r="122" spans="1:10" ht="15.75" x14ac:dyDescent="0.25">
      <c r="A122" s="40"/>
      <c r="B122" s="40"/>
      <c r="C122" s="40" t="s">
        <v>154</v>
      </c>
      <c r="D122" s="53">
        <v>1.19</v>
      </c>
      <c r="E122" s="46">
        <v>8402</v>
      </c>
      <c r="F122" s="40"/>
      <c r="G122" s="41"/>
      <c r="H122" s="119"/>
      <c r="I122" s="41"/>
      <c r="J122" s="41"/>
    </row>
    <row r="123" spans="1:10" ht="15.75" x14ac:dyDescent="0.25">
      <c r="A123" s="40"/>
      <c r="B123" s="40"/>
      <c r="C123" s="40" t="s">
        <v>15</v>
      </c>
      <c r="D123" s="53">
        <v>0</v>
      </c>
      <c r="E123" s="46">
        <v>5069</v>
      </c>
      <c r="F123" s="40"/>
      <c r="G123" s="41"/>
      <c r="H123" s="119"/>
      <c r="I123" s="41"/>
      <c r="J123" s="41"/>
    </row>
    <row r="124" spans="1:10" ht="15.75" x14ac:dyDescent="0.25">
      <c r="A124" s="40"/>
      <c r="B124" s="40"/>
      <c r="C124" s="40"/>
      <c r="D124" s="40"/>
      <c r="E124" s="40"/>
      <c r="F124" s="40"/>
      <c r="G124" s="41"/>
      <c r="H124" s="119"/>
      <c r="I124" s="41"/>
      <c r="J124" s="41"/>
    </row>
    <row r="125" spans="1:10" ht="15.75" x14ac:dyDescent="0.25">
      <c r="A125" s="235" t="s">
        <v>112</v>
      </c>
      <c r="B125" s="235"/>
      <c r="C125" s="40"/>
      <c r="D125" s="40"/>
      <c r="E125" s="40"/>
      <c r="F125" s="40"/>
      <c r="G125" s="41"/>
      <c r="H125" s="119"/>
      <c r="I125" s="41"/>
      <c r="J125" s="41"/>
    </row>
    <row r="126" spans="1:10" ht="15.75" x14ac:dyDescent="0.25">
      <c r="A126" s="42" t="s">
        <v>113</v>
      </c>
      <c r="B126" s="42"/>
      <c r="C126" s="42"/>
      <c r="D126" s="42">
        <v>85</v>
      </c>
      <c r="E126" s="42"/>
      <c r="F126" s="42">
        <v>398</v>
      </c>
      <c r="G126" s="44">
        <f>F126*D126+D127*E127+D128*E128</f>
        <v>874700</v>
      </c>
      <c r="H126" s="175">
        <v>0.9</v>
      </c>
      <c r="I126" s="44">
        <f>G126*H126</f>
        <v>787230</v>
      </c>
      <c r="J126" s="135">
        <v>787.3</v>
      </c>
    </row>
    <row r="127" spans="1:10" ht="15.75" x14ac:dyDescent="0.25">
      <c r="A127" s="40"/>
      <c r="B127" s="40"/>
      <c r="C127" s="40" t="s">
        <v>13</v>
      </c>
      <c r="D127" s="40">
        <v>35</v>
      </c>
      <c r="E127" s="46">
        <v>12022</v>
      </c>
      <c r="F127" s="40"/>
      <c r="G127" s="41"/>
      <c r="H127" s="119"/>
      <c r="I127" s="41"/>
      <c r="J127" s="41"/>
    </row>
    <row r="128" spans="1:10" ht="15.75" x14ac:dyDescent="0.25">
      <c r="A128" s="40"/>
      <c r="B128" s="40"/>
      <c r="C128" s="40" t="s">
        <v>14</v>
      </c>
      <c r="D128" s="40">
        <v>50</v>
      </c>
      <c r="E128" s="46">
        <v>8402</v>
      </c>
      <c r="F128" s="40"/>
      <c r="G128" s="41"/>
      <c r="H128" s="119"/>
      <c r="I128" s="41"/>
      <c r="J128" s="41"/>
    </row>
    <row r="129" spans="1:10" ht="15.75" x14ac:dyDescent="0.25">
      <c r="A129" s="40"/>
      <c r="B129" s="40"/>
      <c r="C129" s="40"/>
      <c r="D129" s="40"/>
      <c r="E129" s="46"/>
      <c r="F129" s="40"/>
      <c r="G129" s="41"/>
      <c r="H129" s="119"/>
      <c r="I129" s="41"/>
      <c r="J129" s="41"/>
    </row>
    <row r="130" spans="1:10" ht="15.75" x14ac:dyDescent="0.25">
      <c r="A130" s="42" t="s">
        <v>114</v>
      </c>
      <c r="B130" s="42"/>
      <c r="C130" s="42"/>
      <c r="D130" s="42">
        <v>40.83</v>
      </c>
      <c r="E130" s="42"/>
      <c r="F130" s="42">
        <v>398</v>
      </c>
      <c r="G130" s="44">
        <f>F130*D130+D131*E131+D132*E132+D133*E133</f>
        <v>640581.87</v>
      </c>
      <c r="H130" s="120">
        <v>0.91</v>
      </c>
      <c r="I130" s="44">
        <f>G130*H130</f>
        <v>582929.50170000002</v>
      </c>
      <c r="J130" s="135">
        <v>583</v>
      </c>
    </row>
    <row r="131" spans="1:10" ht="15.75" x14ac:dyDescent="0.25">
      <c r="A131" s="40"/>
      <c r="B131" s="40"/>
      <c r="C131" s="40" t="s">
        <v>11</v>
      </c>
      <c r="D131" s="40">
        <v>0</v>
      </c>
      <c r="E131" s="46">
        <v>18467</v>
      </c>
      <c r="F131" s="40"/>
      <c r="G131" s="41"/>
      <c r="H131" s="119"/>
      <c r="I131" s="41"/>
      <c r="J131" s="41"/>
    </row>
    <row r="132" spans="1:10" ht="15.75" x14ac:dyDescent="0.25">
      <c r="A132" s="40"/>
      <c r="B132" s="40"/>
      <c r="C132" s="40" t="s">
        <v>12</v>
      </c>
      <c r="D132" s="40">
        <v>40.83</v>
      </c>
      <c r="E132" s="46">
        <v>15291</v>
      </c>
      <c r="F132" s="40"/>
      <c r="G132" s="41"/>
      <c r="H132" s="119"/>
      <c r="I132" s="41"/>
      <c r="J132" s="41"/>
    </row>
    <row r="133" spans="1:10" ht="15.75" x14ac:dyDescent="0.25">
      <c r="A133" s="40"/>
      <c r="B133" s="40"/>
      <c r="C133" s="40" t="s">
        <v>13</v>
      </c>
      <c r="D133" s="40">
        <v>0</v>
      </c>
      <c r="E133" s="46">
        <v>12022</v>
      </c>
      <c r="F133" s="40"/>
      <c r="G133" s="41"/>
      <c r="H133" s="119"/>
      <c r="I133" s="41"/>
      <c r="J133" s="41"/>
    </row>
    <row r="134" spans="1:10" ht="15.75" x14ac:dyDescent="0.25">
      <c r="A134" s="40"/>
      <c r="B134" s="40"/>
      <c r="C134" s="40"/>
      <c r="D134" s="40"/>
      <c r="E134" s="46"/>
      <c r="F134" s="40"/>
      <c r="G134" s="41"/>
      <c r="H134" s="119"/>
      <c r="I134" s="41"/>
      <c r="J134" s="41"/>
    </row>
    <row r="135" spans="1:10" ht="15.75" x14ac:dyDescent="0.25">
      <c r="A135" s="42" t="s">
        <v>115</v>
      </c>
      <c r="B135" s="42"/>
      <c r="C135" s="42"/>
      <c r="D135" s="42">
        <v>5</v>
      </c>
      <c r="E135" s="43"/>
      <c r="F135" s="42">
        <v>398</v>
      </c>
      <c r="G135" s="44">
        <f>F135*D135+D136*E136</f>
        <v>44000</v>
      </c>
      <c r="H135" s="120">
        <v>0.92</v>
      </c>
      <c r="I135" s="44">
        <f>H135*G135</f>
        <v>40480</v>
      </c>
      <c r="J135" s="135">
        <f>ROUND(I135/1000,1)</f>
        <v>40.5</v>
      </c>
    </row>
    <row r="136" spans="1:10" ht="15.75" x14ac:dyDescent="0.25">
      <c r="A136" s="40"/>
      <c r="B136" s="40"/>
      <c r="C136" s="40" t="s">
        <v>14</v>
      </c>
      <c r="D136" s="40">
        <v>5</v>
      </c>
      <c r="E136" s="46">
        <v>8402</v>
      </c>
      <c r="F136" s="40"/>
      <c r="G136" s="50"/>
      <c r="H136" s="125"/>
      <c r="I136" s="41"/>
      <c r="J136" s="41"/>
    </row>
    <row r="137" spans="1:10" ht="15.75" x14ac:dyDescent="0.25">
      <c r="A137" s="40"/>
      <c r="B137" s="40"/>
      <c r="C137" s="40"/>
      <c r="D137" s="40"/>
      <c r="E137" s="46"/>
      <c r="F137" s="40"/>
      <c r="G137" s="50"/>
      <c r="H137" s="125"/>
      <c r="I137" s="41"/>
      <c r="J137" s="41"/>
    </row>
    <row r="138" spans="1:10" ht="15.75" x14ac:dyDescent="0.25">
      <c r="A138" s="207" t="s">
        <v>116</v>
      </c>
      <c r="B138" s="207"/>
      <c r="C138" s="40"/>
      <c r="D138" s="40"/>
      <c r="E138" s="40"/>
      <c r="F138" s="40"/>
      <c r="G138" s="41"/>
      <c r="H138" s="119"/>
      <c r="I138" s="41"/>
      <c r="J138" s="41"/>
    </row>
    <row r="139" spans="1:10" ht="15.75" x14ac:dyDescent="0.25">
      <c r="A139" s="42" t="s">
        <v>117</v>
      </c>
      <c r="B139" s="42"/>
      <c r="C139" s="42"/>
      <c r="D139" s="42">
        <v>31.7</v>
      </c>
      <c r="E139" s="42"/>
      <c r="F139" s="42">
        <v>398</v>
      </c>
      <c r="G139" s="44">
        <f>F139*D139+D140*E140+D141*E141+D142*E142+D143*E143+D144*E144</f>
        <v>353087.4</v>
      </c>
      <c r="H139" s="175">
        <v>0.9</v>
      </c>
      <c r="I139" s="44">
        <f>G139*H139</f>
        <v>317778.66000000003</v>
      </c>
      <c r="J139" s="135">
        <f>ROUND(I139/1000,1)</f>
        <v>317.8</v>
      </c>
    </row>
    <row r="140" spans="1:10" ht="15.75" x14ac:dyDescent="0.25">
      <c r="A140" s="40"/>
      <c r="B140" s="40"/>
      <c r="C140" s="40" t="s">
        <v>11</v>
      </c>
      <c r="D140" s="40">
        <v>2.5</v>
      </c>
      <c r="E140" s="46">
        <v>18467</v>
      </c>
      <c r="F140" s="40"/>
      <c r="G140" s="41"/>
      <c r="H140" s="119"/>
      <c r="I140" s="41"/>
      <c r="J140" s="41"/>
    </row>
    <row r="141" spans="1:10" ht="15.75" x14ac:dyDescent="0.25">
      <c r="A141" s="40"/>
      <c r="B141" s="40"/>
      <c r="C141" s="40" t="s">
        <v>12</v>
      </c>
      <c r="D141" s="40">
        <v>4</v>
      </c>
      <c r="E141" s="46">
        <v>15291</v>
      </c>
      <c r="F141" s="40"/>
      <c r="G141" s="48"/>
      <c r="H141" s="119"/>
      <c r="I141" s="41"/>
      <c r="J141" s="41"/>
    </row>
    <row r="142" spans="1:10" ht="15.75" x14ac:dyDescent="0.25">
      <c r="A142" s="40"/>
      <c r="B142" s="40"/>
      <c r="C142" s="40" t="s">
        <v>13</v>
      </c>
      <c r="D142" s="40">
        <v>8.4</v>
      </c>
      <c r="E142" s="46">
        <v>12022</v>
      </c>
      <c r="F142" s="40"/>
      <c r="G142" s="41"/>
      <c r="H142" s="119"/>
      <c r="I142" s="41"/>
      <c r="J142" s="41"/>
    </row>
    <row r="143" spans="1:10" ht="15.75" x14ac:dyDescent="0.25">
      <c r="A143" s="40"/>
      <c r="B143" s="40"/>
      <c r="C143" s="40" t="s">
        <v>14</v>
      </c>
      <c r="D143" s="40">
        <v>14.1</v>
      </c>
      <c r="E143" s="46">
        <v>8402</v>
      </c>
      <c r="F143" s="40"/>
      <c r="G143" s="41"/>
      <c r="H143" s="119"/>
      <c r="I143" s="41"/>
      <c r="J143" s="41"/>
    </row>
    <row r="144" spans="1:10" ht="15.75" x14ac:dyDescent="0.25">
      <c r="A144" s="40"/>
      <c r="B144" s="40"/>
      <c r="C144" s="40" t="s">
        <v>15</v>
      </c>
      <c r="D144" s="40">
        <v>2.7</v>
      </c>
      <c r="E144" s="46">
        <v>5069</v>
      </c>
      <c r="F144" s="40"/>
      <c r="G144" s="41"/>
      <c r="H144" s="119"/>
      <c r="I144" s="41"/>
      <c r="J144" s="41"/>
    </row>
    <row r="145" spans="1:10" ht="15.75" x14ac:dyDescent="0.25">
      <c r="A145" s="40"/>
      <c r="B145" s="40"/>
      <c r="C145" s="40"/>
      <c r="D145" s="40"/>
      <c r="E145" s="40"/>
      <c r="F145" s="40"/>
      <c r="G145" s="41"/>
      <c r="H145" s="119"/>
      <c r="I145" s="41"/>
      <c r="J145" s="41"/>
    </row>
    <row r="146" spans="1:10" ht="15.75" x14ac:dyDescent="0.25">
      <c r="A146" s="42" t="s">
        <v>118</v>
      </c>
      <c r="B146" s="42"/>
      <c r="C146" s="42"/>
      <c r="D146" s="42">
        <v>88</v>
      </c>
      <c r="E146" s="42"/>
      <c r="F146" s="42">
        <v>398</v>
      </c>
      <c r="G146" s="44">
        <f>F146*D146+D147*E147+D148*E148+D149*E149+D150*E150+D151*E151</f>
        <v>1132476</v>
      </c>
      <c r="H146" s="120">
        <v>0.91</v>
      </c>
      <c r="I146" s="44">
        <f>H146*G146</f>
        <v>1030553.16</v>
      </c>
      <c r="J146" s="135">
        <f>ROUND(I146/1000,1)</f>
        <v>1030.5999999999999</v>
      </c>
    </row>
    <row r="147" spans="1:10" ht="15.75" x14ac:dyDescent="0.25">
      <c r="A147" s="40"/>
      <c r="B147" s="40"/>
      <c r="C147" s="40" t="s">
        <v>11</v>
      </c>
      <c r="D147" s="40">
        <v>15</v>
      </c>
      <c r="E147" s="46">
        <v>18467</v>
      </c>
      <c r="F147" s="40"/>
      <c r="G147" s="41"/>
      <c r="H147" s="119"/>
      <c r="I147" s="41"/>
      <c r="J147" s="41"/>
    </row>
    <row r="148" spans="1:10" ht="15.75" x14ac:dyDescent="0.25">
      <c r="A148" s="40"/>
      <c r="B148" s="40"/>
      <c r="C148" s="40" t="s">
        <v>12</v>
      </c>
      <c r="D148" s="40">
        <v>25</v>
      </c>
      <c r="E148" s="46">
        <v>15291</v>
      </c>
      <c r="F148" s="40"/>
      <c r="G148" s="48"/>
      <c r="H148" s="119"/>
      <c r="I148" s="41"/>
      <c r="J148" s="41"/>
    </row>
    <row r="149" spans="1:10" ht="15.75" x14ac:dyDescent="0.25">
      <c r="A149" s="40"/>
      <c r="B149" s="40"/>
      <c r="C149" s="40" t="s">
        <v>13</v>
      </c>
      <c r="D149" s="40">
        <v>17</v>
      </c>
      <c r="E149" s="46">
        <v>12022</v>
      </c>
      <c r="F149" s="40"/>
      <c r="G149" s="41"/>
      <c r="H149" s="119"/>
      <c r="I149" s="41"/>
      <c r="J149" s="41"/>
    </row>
    <row r="150" spans="1:10" ht="15.75" x14ac:dyDescent="0.25">
      <c r="A150" s="40"/>
      <c r="B150" s="40"/>
      <c r="C150" s="40" t="s">
        <v>14</v>
      </c>
      <c r="D150" s="40">
        <v>23</v>
      </c>
      <c r="E150" s="46">
        <v>8402</v>
      </c>
      <c r="F150" s="40"/>
      <c r="G150" s="41"/>
      <c r="H150" s="119"/>
      <c r="I150" s="41"/>
      <c r="J150" s="41"/>
    </row>
    <row r="151" spans="1:10" ht="15.75" x14ac:dyDescent="0.25">
      <c r="A151" s="40"/>
      <c r="B151" s="40"/>
      <c r="C151" s="40" t="s">
        <v>15</v>
      </c>
      <c r="D151" s="40">
        <v>8</v>
      </c>
      <c r="E151" s="46">
        <v>5069</v>
      </c>
      <c r="F151" s="40"/>
      <c r="G151" s="41"/>
      <c r="H151" s="119"/>
      <c r="I151" s="41"/>
      <c r="J151" s="41"/>
    </row>
    <row r="152" spans="1:10" ht="15.75" x14ac:dyDescent="0.25">
      <c r="A152" s="40"/>
      <c r="B152" s="40"/>
      <c r="C152" s="40"/>
      <c r="D152" s="40"/>
      <c r="E152" s="40"/>
      <c r="F152" s="40"/>
      <c r="G152" s="41"/>
      <c r="H152" s="119"/>
      <c r="I152" s="41"/>
      <c r="J152" s="41"/>
    </row>
    <row r="153" spans="1:10" ht="15.75" x14ac:dyDescent="0.25">
      <c r="A153" s="42" t="s">
        <v>119</v>
      </c>
      <c r="B153" s="42"/>
      <c r="C153" s="42"/>
      <c r="D153" s="42">
        <v>101.8</v>
      </c>
      <c r="E153" s="43"/>
      <c r="F153" s="42">
        <v>398</v>
      </c>
      <c r="G153" s="44">
        <f>F153*D153+D154*E154+D155*E155+D156*E156+D157*E157+D158*E158</f>
        <v>1299153.5999999999</v>
      </c>
      <c r="H153" s="120">
        <v>0.92</v>
      </c>
      <c r="I153" s="44">
        <f>G153*H153</f>
        <v>1195221.3119999999</v>
      </c>
      <c r="J153" s="135">
        <v>1195.3</v>
      </c>
    </row>
    <row r="154" spans="1:10" ht="15.75" x14ac:dyDescent="0.25">
      <c r="A154" s="40"/>
      <c r="B154" s="40"/>
      <c r="C154" s="40" t="s">
        <v>11</v>
      </c>
      <c r="D154" s="40">
        <v>16.5</v>
      </c>
      <c r="E154" s="46">
        <v>18467</v>
      </c>
      <c r="F154" s="40"/>
      <c r="G154" s="50"/>
      <c r="H154" s="125"/>
      <c r="I154" s="41"/>
      <c r="J154" s="41"/>
    </row>
    <row r="155" spans="1:10" ht="15.75" x14ac:dyDescent="0.25">
      <c r="A155" s="40"/>
      <c r="B155" s="40"/>
      <c r="C155" s="40" t="s">
        <v>12</v>
      </c>
      <c r="D155" s="40">
        <v>18</v>
      </c>
      <c r="E155" s="46">
        <v>15291</v>
      </c>
      <c r="F155" s="40"/>
      <c r="G155" s="52"/>
      <c r="H155" s="125"/>
      <c r="I155" s="41"/>
      <c r="J155" s="41"/>
    </row>
    <row r="156" spans="1:10" ht="15.75" x14ac:dyDescent="0.25">
      <c r="A156" s="40"/>
      <c r="B156" s="40"/>
      <c r="C156" s="40" t="s">
        <v>13</v>
      </c>
      <c r="D156" s="40">
        <v>24</v>
      </c>
      <c r="E156" s="46">
        <v>12022</v>
      </c>
      <c r="F156" s="40"/>
      <c r="G156" s="50"/>
      <c r="H156" s="125"/>
      <c r="I156" s="41"/>
      <c r="J156" s="41"/>
    </row>
    <row r="157" spans="1:10" ht="15.75" x14ac:dyDescent="0.25">
      <c r="A157" s="40"/>
      <c r="B157" s="40"/>
      <c r="C157" s="40" t="s">
        <v>14</v>
      </c>
      <c r="D157" s="40">
        <v>36</v>
      </c>
      <c r="E157" s="46">
        <v>8402</v>
      </c>
      <c r="F157" s="40"/>
      <c r="G157" s="41"/>
      <c r="H157" s="119"/>
      <c r="I157" s="41"/>
      <c r="J157" s="41"/>
    </row>
    <row r="158" spans="1:10" ht="15.75" x14ac:dyDescent="0.25">
      <c r="A158" s="40"/>
      <c r="B158" s="40"/>
      <c r="C158" s="40" t="s">
        <v>15</v>
      </c>
      <c r="D158" s="40">
        <v>17.3</v>
      </c>
      <c r="E158" s="46">
        <v>5069</v>
      </c>
      <c r="F158" s="40"/>
      <c r="G158" s="41"/>
      <c r="H158" s="119"/>
      <c r="I158" s="41"/>
      <c r="J158" s="41"/>
    </row>
    <row r="159" spans="1:10" ht="15.75" x14ac:dyDescent="0.25">
      <c r="A159" s="40"/>
      <c r="B159" s="40"/>
      <c r="C159" s="40"/>
      <c r="D159" s="40"/>
      <c r="E159" s="46"/>
      <c r="F159" s="40"/>
      <c r="G159" s="41"/>
      <c r="H159" s="119"/>
      <c r="I159" s="41"/>
      <c r="J159" s="41"/>
    </row>
    <row r="160" spans="1:10" ht="15.75" x14ac:dyDescent="0.25">
      <c r="A160" s="121" t="s">
        <v>158</v>
      </c>
      <c r="B160" s="121"/>
      <c r="C160" s="121"/>
      <c r="D160" s="121">
        <v>23.65</v>
      </c>
      <c r="E160" s="123"/>
      <c r="F160" s="121">
        <v>398</v>
      </c>
      <c r="G160" s="122">
        <f>F160*D160+D163*E163</f>
        <v>293733</v>
      </c>
      <c r="H160" s="176">
        <v>0.9</v>
      </c>
      <c r="I160" s="122">
        <f>G160*H160</f>
        <v>264359.7</v>
      </c>
      <c r="J160" s="135">
        <f>ROUND(I160/1000,1)</f>
        <v>264.39999999999998</v>
      </c>
    </row>
    <row r="161" spans="1:10" ht="15.75" x14ac:dyDescent="0.25">
      <c r="A161" s="40"/>
      <c r="B161" s="40"/>
      <c r="C161" s="40" t="s">
        <v>11</v>
      </c>
      <c r="D161" s="40">
        <v>0</v>
      </c>
      <c r="E161" s="46">
        <v>18467</v>
      </c>
      <c r="F161" s="40"/>
      <c r="G161" s="41"/>
      <c r="H161" s="119"/>
      <c r="I161" s="41"/>
      <c r="J161" s="41"/>
    </row>
    <row r="162" spans="1:10" ht="15.75" x14ac:dyDescent="0.25">
      <c r="A162" s="40"/>
      <c r="B162" s="40"/>
      <c r="C162" s="40" t="s">
        <v>12</v>
      </c>
      <c r="D162" s="40">
        <v>0</v>
      </c>
      <c r="E162" s="46">
        <v>15291</v>
      </c>
      <c r="F162" s="40"/>
      <c r="G162" s="41"/>
      <c r="H162" s="119"/>
      <c r="I162" s="41"/>
      <c r="J162" s="41"/>
    </row>
    <row r="163" spans="1:10" ht="15.75" x14ac:dyDescent="0.25">
      <c r="A163" s="40"/>
      <c r="B163" s="40"/>
      <c r="C163" s="40" t="s">
        <v>13</v>
      </c>
      <c r="D163" s="40">
        <v>23.65</v>
      </c>
      <c r="E163" s="46">
        <v>12022</v>
      </c>
      <c r="F163" s="40"/>
      <c r="G163" s="41"/>
      <c r="H163" s="119"/>
      <c r="I163" s="41"/>
      <c r="J163" s="41"/>
    </row>
    <row r="164" spans="1:10" ht="15.75" x14ac:dyDescent="0.25">
      <c r="A164" s="40"/>
      <c r="B164" s="40"/>
      <c r="C164" s="40" t="s">
        <v>14</v>
      </c>
      <c r="D164" s="40">
        <v>0</v>
      </c>
      <c r="E164" s="46">
        <v>8402</v>
      </c>
      <c r="F164" s="40"/>
      <c r="G164" s="41"/>
      <c r="H164" s="119"/>
      <c r="I164" s="41"/>
      <c r="J164" s="41"/>
    </row>
    <row r="165" spans="1:10" ht="15.75" x14ac:dyDescent="0.25">
      <c r="A165" s="40"/>
      <c r="B165" s="40"/>
      <c r="C165" s="40" t="s">
        <v>15</v>
      </c>
      <c r="D165" s="40">
        <v>0</v>
      </c>
      <c r="E165" s="46">
        <v>5069</v>
      </c>
      <c r="F165" s="40"/>
      <c r="G165" s="41"/>
      <c r="H165" s="119"/>
      <c r="I165" s="41"/>
      <c r="J165" s="41"/>
    </row>
    <row r="166" spans="1:10" ht="15.75" x14ac:dyDescent="0.25">
      <c r="A166" s="40"/>
      <c r="B166" s="40"/>
      <c r="C166" s="40"/>
      <c r="D166" s="40"/>
      <c r="E166" s="46"/>
      <c r="F166" s="40"/>
      <c r="G166" s="41"/>
      <c r="H166" s="119"/>
      <c r="I166" s="41"/>
      <c r="J166" s="41"/>
    </row>
    <row r="167" spans="1:10" ht="15.75" x14ac:dyDescent="0.25">
      <c r="A167" s="121" t="s">
        <v>159</v>
      </c>
      <c r="B167" s="121"/>
      <c r="C167" s="121"/>
      <c r="D167" s="121">
        <v>28</v>
      </c>
      <c r="E167" s="123"/>
      <c r="F167" s="121">
        <v>398</v>
      </c>
      <c r="G167" s="122">
        <f>F167*D167+D168*E168+D169*E169+D170*E170+D171*E171</f>
        <v>407888</v>
      </c>
      <c r="H167" s="124">
        <v>0.86</v>
      </c>
      <c r="I167" s="122">
        <f>G167*H167</f>
        <v>350783.68</v>
      </c>
      <c r="J167" s="135">
        <f>ROUND(I167/1000,1)</f>
        <v>350.8</v>
      </c>
    </row>
    <row r="168" spans="1:10" ht="15.75" x14ac:dyDescent="0.25">
      <c r="A168" s="40"/>
      <c r="B168" s="40"/>
      <c r="C168" s="40" t="s">
        <v>11</v>
      </c>
      <c r="D168" s="40">
        <v>10</v>
      </c>
      <c r="E168" s="46">
        <v>18467</v>
      </c>
      <c r="F168" s="40"/>
      <c r="G168" s="41"/>
      <c r="H168" s="119"/>
      <c r="I168" s="41"/>
      <c r="J168" s="41"/>
    </row>
    <row r="169" spans="1:10" ht="15.75" x14ac:dyDescent="0.25">
      <c r="A169" s="40"/>
      <c r="B169" s="40"/>
      <c r="C169" s="40" t="s">
        <v>12</v>
      </c>
      <c r="D169" s="40">
        <v>2</v>
      </c>
      <c r="E169" s="46">
        <v>15291</v>
      </c>
      <c r="F169" s="40"/>
      <c r="G169" s="41"/>
      <c r="H169" s="119"/>
      <c r="I169" s="41"/>
      <c r="J169" s="41"/>
    </row>
    <row r="170" spans="1:10" ht="15.75" x14ac:dyDescent="0.25">
      <c r="A170" s="40"/>
      <c r="B170" s="40"/>
      <c r="C170" s="40" t="s">
        <v>13</v>
      </c>
      <c r="D170" s="40">
        <v>13</v>
      </c>
      <c r="E170" s="46">
        <v>12022</v>
      </c>
      <c r="F170" s="40"/>
      <c r="G170" s="41"/>
      <c r="H170" s="119"/>
      <c r="I170" s="41"/>
      <c r="J170" s="41"/>
    </row>
    <row r="171" spans="1:10" ht="15.75" x14ac:dyDescent="0.25">
      <c r="A171" s="40"/>
      <c r="B171" s="40"/>
      <c r="C171" s="40" t="s">
        <v>14</v>
      </c>
      <c r="D171" s="40">
        <v>3</v>
      </c>
      <c r="E171" s="46">
        <v>8402</v>
      </c>
      <c r="F171" s="40"/>
      <c r="G171" s="50"/>
      <c r="H171" s="125"/>
      <c r="I171" s="41"/>
      <c r="J171" s="41"/>
    </row>
    <row r="172" spans="1:10" ht="15.75" x14ac:dyDescent="0.25">
      <c r="A172" s="40"/>
      <c r="B172" s="40"/>
      <c r="C172" s="40" t="s">
        <v>15</v>
      </c>
      <c r="D172" s="40">
        <v>0</v>
      </c>
      <c r="E172" s="46">
        <v>5069</v>
      </c>
      <c r="F172" s="40"/>
      <c r="G172" s="50"/>
      <c r="H172" s="125"/>
      <c r="I172" s="41"/>
      <c r="J172" s="41"/>
    </row>
    <row r="173" spans="1:10" ht="15.75" x14ac:dyDescent="0.25">
      <c r="A173" s="40"/>
      <c r="B173" s="40"/>
      <c r="C173" s="40"/>
      <c r="D173" s="40"/>
      <c r="E173" s="46"/>
      <c r="F173" s="40"/>
      <c r="G173" s="50"/>
      <c r="H173" s="125"/>
      <c r="I173" s="41"/>
      <c r="J173" s="41"/>
    </row>
    <row r="174" spans="1:10" ht="15.75" x14ac:dyDescent="0.25">
      <c r="A174" s="207" t="s">
        <v>120</v>
      </c>
      <c r="B174" s="207"/>
      <c r="C174" s="40"/>
      <c r="D174" s="40"/>
      <c r="E174" s="40"/>
      <c r="F174" s="40"/>
      <c r="G174" s="41"/>
      <c r="H174" s="119"/>
      <c r="I174" s="41"/>
      <c r="J174" s="41"/>
    </row>
    <row r="175" spans="1:10" ht="15.75" x14ac:dyDescent="0.25">
      <c r="A175" s="42" t="s">
        <v>121</v>
      </c>
      <c r="B175" s="42"/>
      <c r="C175" s="42"/>
      <c r="D175" s="42">
        <v>46</v>
      </c>
      <c r="E175" s="42"/>
      <c r="F175" s="42">
        <v>398</v>
      </c>
      <c r="G175" s="44">
        <f>D175*F175+D177*E177+D178*E178</f>
        <v>491496.57754199993</v>
      </c>
      <c r="H175" s="120">
        <v>0.89</v>
      </c>
      <c r="I175" s="44">
        <f>H175*G175</f>
        <v>437431.95401237992</v>
      </c>
      <c r="J175" s="135">
        <v>437.5</v>
      </c>
    </row>
    <row r="176" spans="1:10" ht="15.75" x14ac:dyDescent="0.25">
      <c r="A176" s="40"/>
      <c r="B176" s="40"/>
      <c r="C176" s="40" t="s">
        <v>11</v>
      </c>
      <c r="D176" s="40">
        <v>0</v>
      </c>
      <c r="E176" s="46">
        <v>18467</v>
      </c>
      <c r="F176" s="40"/>
      <c r="G176" s="41"/>
      <c r="H176" s="119"/>
      <c r="I176" s="41"/>
      <c r="J176" s="41"/>
    </row>
    <row r="177" spans="1:10" ht="15.75" x14ac:dyDescent="0.25">
      <c r="A177" s="40"/>
      <c r="B177" s="40"/>
      <c r="C177" s="40" t="s">
        <v>12</v>
      </c>
      <c r="D177" s="40">
        <v>5.0023179999999998</v>
      </c>
      <c r="E177" s="46">
        <v>15291</v>
      </c>
      <c r="F177" s="40"/>
      <c r="G177" s="48"/>
      <c r="H177" s="119"/>
      <c r="I177" s="41"/>
      <c r="J177" s="41"/>
    </row>
    <row r="178" spans="1:10" ht="15.75" x14ac:dyDescent="0.25">
      <c r="A178" s="40"/>
      <c r="B178" s="40"/>
      <c r="C178" s="40" t="s">
        <v>13</v>
      </c>
      <c r="D178" s="40">
        <v>32.997681999999998</v>
      </c>
      <c r="E178" s="46">
        <v>12022</v>
      </c>
      <c r="F178" s="40"/>
      <c r="G178" s="41"/>
      <c r="H178" s="119"/>
      <c r="I178" s="41"/>
      <c r="J178" s="41"/>
    </row>
    <row r="179" spans="1:10" ht="15.75" x14ac:dyDescent="0.25">
      <c r="A179" s="40"/>
      <c r="B179" s="40"/>
      <c r="C179" s="40" t="s">
        <v>14</v>
      </c>
      <c r="D179" s="40">
        <v>0</v>
      </c>
      <c r="E179" s="46">
        <v>8402</v>
      </c>
      <c r="F179" s="40"/>
      <c r="G179" s="41"/>
      <c r="H179" s="119"/>
      <c r="I179" s="41"/>
      <c r="J179" s="41"/>
    </row>
    <row r="180" spans="1:10" ht="15.75" x14ac:dyDescent="0.25">
      <c r="A180" s="40"/>
      <c r="B180" s="40"/>
      <c r="C180" s="40" t="s">
        <v>15</v>
      </c>
      <c r="D180" s="40">
        <v>0</v>
      </c>
      <c r="E180" s="46">
        <v>5069</v>
      </c>
      <c r="F180" s="40"/>
      <c r="G180" s="41"/>
      <c r="H180" s="119"/>
      <c r="I180" s="41"/>
      <c r="J180" s="41"/>
    </row>
    <row r="181" spans="1:10" ht="15.75" x14ac:dyDescent="0.25">
      <c r="A181" s="40"/>
      <c r="B181" s="40"/>
      <c r="C181" s="40"/>
      <c r="D181" s="40"/>
      <c r="E181" s="46"/>
      <c r="F181" s="40"/>
      <c r="G181" s="41"/>
      <c r="H181" s="119"/>
      <c r="I181" s="41"/>
      <c r="J181" s="41"/>
    </row>
    <row r="182" spans="1:10" ht="15.75" x14ac:dyDescent="0.25">
      <c r="A182" s="42" t="s">
        <v>160</v>
      </c>
      <c r="B182" s="42"/>
      <c r="C182" s="42"/>
      <c r="D182" s="42">
        <v>45.7</v>
      </c>
      <c r="E182" s="43"/>
      <c r="F182" s="42">
        <v>398</v>
      </c>
      <c r="G182" s="44">
        <f>F182*D182+D184*E184+D185*E185+D186*E186</f>
        <v>518077</v>
      </c>
      <c r="H182" s="120">
        <v>0.88</v>
      </c>
      <c r="I182" s="44">
        <f>G182*H182</f>
        <v>455907.76</v>
      </c>
      <c r="J182" s="135">
        <v>456</v>
      </c>
    </row>
    <row r="183" spans="1:10" ht="15.75" x14ac:dyDescent="0.25">
      <c r="A183" s="40"/>
      <c r="B183" s="40"/>
      <c r="C183" s="40" t="s">
        <v>11</v>
      </c>
      <c r="D183" s="40">
        <v>0</v>
      </c>
      <c r="E183" s="46">
        <v>18467</v>
      </c>
      <c r="F183" s="40"/>
      <c r="G183" s="41"/>
      <c r="H183" s="119"/>
      <c r="I183" s="41"/>
      <c r="J183" s="41"/>
    </row>
    <row r="184" spans="1:10" ht="15.75" x14ac:dyDescent="0.25">
      <c r="A184" s="40"/>
      <c r="B184" s="40"/>
      <c r="C184" s="40" t="s">
        <v>12</v>
      </c>
      <c r="D184" s="40">
        <v>7</v>
      </c>
      <c r="E184" s="46">
        <v>15291</v>
      </c>
      <c r="F184" s="40"/>
      <c r="G184" s="41"/>
      <c r="H184" s="119"/>
      <c r="I184" s="41"/>
      <c r="J184" s="41"/>
    </row>
    <row r="185" spans="1:10" ht="15.75" x14ac:dyDescent="0.25">
      <c r="A185" s="40"/>
      <c r="B185" s="40"/>
      <c r="C185" s="40" t="s">
        <v>13</v>
      </c>
      <c r="D185" s="40">
        <v>18.7</v>
      </c>
      <c r="E185" s="46">
        <v>12022</v>
      </c>
      <c r="F185" s="40"/>
      <c r="G185" s="41"/>
      <c r="H185" s="119"/>
      <c r="I185" s="41"/>
      <c r="J185" s="41"/>
    </row>
    <row r="186" spans="1:10" ht="15.75" x14ac:dyDescent="0.25">
      <c r="A186" s="40"/>
      <c r="B186" s="40"/>
      <c r="C186" s="40" t="s">
        <v>14</v>
      </c>
      <c r="D186" s="40">
        <v>20</v>
      </c>
      <c r="E186" s="46">
        <v>8402</v>
      </c>
      <c r="F186" s="40"/>
      <c r="G186" s="41"/>
      <c r="H186" s="119"/>
      <c r="I186" s="41"/>
      <c r="J186" s="41"/>
    </row>
    <row r="187" spans="1:10" ht="15.75" x14ac:dyDescent="0.25">
      <c r="A187" s="40"/>
      <c r="B187" s="40"/>
      <c r="C187" s="40" t="s">
        <v>15</v>
      </c>
      <c r="D187" s="40">
        <v>0</v>
      </c>
      <c r="E187" s="46">
        <v>5069</v>
      </c>
      <c r="F187" s="40"/>
      <c r="G187" s="41"/>
      <c r="H187" s="119"/>
      <c r="I187" s="41"/>
      <c r="J187" s="41"/>
    </row>
    <row r="188" spans="1:10" ht="15.75" x14ac:dyDescent="0.25">
      <c r="A188" s="40"/>
      <c r="B188" s="40"/>
      <c r="C188" s="40"/>
      <c r="D188" s="40"/>
      <c r="E188" s="46"/>
      <c r="F188" s="40"/>
      <c r="G188" s="41"/>
      <c r="H188" s="119"/>
      <c r="I188" s="41"/>
      <c r="J188" s="41"/>
    </row>
    <row r="189" spans="1:10" ht="15.75" x14ac:dyDescent="0.25">
      <c r="A189" s="121" t="s">
        <v>161</v>
      </c>
      <c r="B189" s="121"/>
      <c r="C189" s="121"/>
      <c r="D189" s="121">
        <v>7</v>
      </c>
      <c r="E189" s="123"/>
      <c r="F189" s="121">
        <v>398</v>
      </c>
      <c r="G189" s="122">
        <f>D190*E190+D189*398</f>
        <v>132055</v>
      </c>
      <c r="H189" s="124">
        <v>0.89</v>
      </c>
      <c r="I189" s="122">
        <f>G189*H189</f>
        <v>117528.95</v>
      </c>
      <c r="J189" s="135">
        <v>117.6</v>
      </c>
    </row>
    <row r="190" spans="1:10" ht="15.75" x14ac:dyDescent="0.25">
      <c r="A190" s="40"/>
      <c r="B190" s="40"/>
      <c r="C190" s="40" t="s">
        <v>11</v>
      </c>
      <c r="D190" s="40">
        <v>7</v>
      </c>
      <c r="E190" s="46">
        <v>18467</v>
      </c>
      <c r="F190" s="40"/>
      <c r="G190" s="41"/>
      <c r="H190" s="119"/>
      <c r="I190" s="41"/>
      <c r="J190" s="41"/>
    </row>
    <row r="191" spans="1:10" ht="15.75" x14ac:dyDescent="0.25">
      <c r="A191" s="40"/>
      <c r="B191" s="40"/>
      <c r="C191" s="40"/>
      <c r="D191" s="40"/>
      <c r="E191" s="40"/>
      <c r="F191" s="40"/>
      <c r="G191" s="41"/>
      <c r="H191" s="119"/>
      <c r="I191" s="41"/>
      <c r="J191" s="41"/>
    </row>
    <row r="192" spans="1:10" ht="15.75" x14ac:dyDescent="0.25">
      <c r="A192" s="202" t="s">
        <v>122</v>
      </c>
      <c r="B192" s="203"/>
      <c r="C192" s="40"/>
      <c r="D192" s="40"/>
      <c r="E192" s="40"/>
      <c r="F192" s="40"/>
      <c r="G192" s="41"/>
      <c r="H192" s="119"/>
      <c r="I192" s="41"/>
      <c r="J192" s="41"/>
    </row>
    <row r="193" spans="1:10" ht="15.75" x14ac:dyDescent="0.25">
      <c r="A193" s="126" t="s">
        <v>123</v>
      </c>
      <c r="B193" s="42"/>
      <c r="C193" s="42"/>
      <c r="D193" s="42">
        <v>28.53</v>
      </c>
      <c r="E193" s="42"/>
      <c r="F193" s="42">
        <v>398</v>
      </c>
      <c r="G193" s="44">
        <f>F193*D193+D194*E194+D195*E195+D196*E196+D198*E198+D197*E197</f>
        <v>384134.23000000004</v>
      </c>
      <c r="H193" s="120">
        <v>0.85</v>
      </c>
      <c r="I193" s="44">
        <f>H193*G193</f>
        <v>326514.09550000005</v>
      </c>
      <c r="J193" s="135">
        <v>326.60000000000002</v>
      </c>
    </row>
    <row r="194" spans="1:10" ht="15.75" x14ac:dyDescent="0.25">
      <c r="A194" s="40"/>
      <c r="B194" s="40"/>
      <c r="C194" s="40" t="s">
        <v>11</v>
      </c>
      <c r="D194" s="40">
        <v>0</v>
      </c>
      <c r="E194" s="46">
        <v>18467</v>
      </c>
      <c r="F194" s="40"/>
      <c r="G194" s="41"/>
      <c r="H194" s="119"/>
      <c r="I194" s="41"/>
      <c r="J194" s="41"/>
    </row>
    <row r="195" spans="1:10" ht="15.75" x14ac:dyDescent="0.25">
      <c r="A195" s="40"/>
      <c r="B195" s="40"/>
      <c r="C195" s="40" t="s">
        <v>12</v>
      </c>
      <c r="D195" s="40">
        <v>18.670000000000002</v>
      </c>
      <c r="E195" s="46">
        <v>15291</v>
      </c>
      <c r="F195" s="40"/>
      <c r="G195" s="48"/>
      <c r="H195" s="119"/>
      <c r="I195" s="41"/>
      <c r="J195" s="41"/>
    </row>
    <row r="196" spans="1:10" ht="15.75" x14ac:dyDescent="0.25">
      <c r="A196" s="40"/>
      <c r="B196" s="40"/>
      <c r="C196" s="40" t="s">
        <v>13</v>
      </c>
      <c r="D196" s="40">
        <v>1.23</v>
      </c>
      <c r="E196" s="46">
        <v>12022</v>
      </c>
      <c r="F196" s="40"/>
      <c r="G196" s="41"/>
      <c r="H196" s="119"/>
      <c r="I196" s="41"/>
      <c r="J196" s="41"/>
    </row>
    <row r="197" spans="1:10" ht="15.75" x14ac:dyDescent="0.25">
      <c r="A197" s="40"/>
      <c r="B197" s="40"/>
      <c r="C197" s="40" t="s">
        <v>14</v>
      </c>
      <c r="D197" s="40">
        <v>8.6300000000000008</v>
      </c>
      <c r="E197" s="46">
        <v>8402</v>
      </c>
      <c r="F197" s="40"/>
      <c r="G197" s="41"/>
      <c r="H197" s="119"/>
      <c r="I197" s="41"/>
      <c r="J197" s="41"/>
    </row>
    <row r="198" spans="1:10" ht="15.75" x14ac:dyDescent="0.25">
      <c r="A198" s="40"/>
      <c r="B198" s="40"/>
      <c r="C198" s="40" t="s">
        <v>15</v>
      </c>
      <c r="D198" s="40">
        <v>0</v>
      </c>
      <c r="E198" s="46">
        <v>5069</v>
      </c>
      <c r="F198" s="40"/>
      <c r="G198" s="41"/>
      <c r="H198" s="119"/>
      <c r="I198" s="41"/>
      <c r="J198" s="41"/>
    </row>
    <row r="199" spans="1:10" ht="15.75" x14ac:dyDescent="0.25">
      <c r="A199" s="40"/>
      <c r="B199" s="40"/>
      <c r="C199" s="40"/>
      <c r="D199" s="40"/>
      <c r="E199" s="40"/>
      <c r="F199" s="40"/>
      <c r="G199" s="41"/>
      <c r="H199" s="119"/>
      <c r="I199" s="41"/>
      <c r="J199" s="41"/>
    </row>
    <row r="200" spans="1:10" ht="15.75" x14ac:dyDescent="0.25">
      <c r="A200" s="202" t="s">
        <v>124</v>
      </c>
      <c r="B200" s="203"/>
      <c r="C200" s="40"/>
      <c r="D200" s="40"/>
      <c r="E200" s="40"/>
      <c r="F200" s="40"/>
      <c r="G200" s="41"/>
      <c r="H200" s="119"/>
      <c r="I200" s="41"/>
      <c r="J200" s="41"/>
    </row>
    <row r="201" spans="1:10" ht="15.75" x14ac:dyDescent="0.25">
      <c r="A201" s="42" t="s">
        <v>125</v>
      </c>
      <c r="B201" s="42"/>
      <c r="C201" s="42"/>
      <c r="D201" s="42">
        <v>44.008000000000003</v>
      </c>
      <c r="E201" s="42"/>
      <c r="F201" s="42">
        <v>398</v>
      </c>
      <c r="G201" s="44">
        <f>F201*D201+D202*E202</f>
        <v>690441.5120000001</v>
      </c>
      <c r="H201" s="175">
        <v>0.9</v>
      </c>
      <c r="I201" s="44">
        <f>G201*H201</f>
        <v>621397.36080000014</v>
      </c>
      <c r="J201" s="135">
        <f>ROUND(I201/1000,1)</f>
        <v>621.4</v>
      </c>
    </row>
    <row r="202" spans="1:10" ht="15.75" x14ac:dyDescent="0.25">
      <c r="A202" s="40"/>
      <c r="B202" s="40"/>
      <c r="C202" s="40" t="s">
        <v>12</v>
      </c>
      <c r="D202" s="40">
        <v>44.008000000000003</v>
      </c>
      <c r="E202" s="46">
        <v>15291</v>
      </c>
      <c r="F202" s="40"/>
      <c r="G202" s="41"/>
      <c r="H202" s="119"/>
      <c r="I202" s="41"/>
      <c r="J202" s="41"/>
    </row>
    <row r="203" spans="1:10" ht="15.75" x14ac:dyDescent="0.25">
      <c r="A203" s="40"/>
      <c r="B203" s="40"/>
      <c r="C203" s="40"/>
      <c r="D203" s="40"/>
      <c r="E203" s="40"/>
      <c r="F203" s="40"/>
      <c r="G203" s="48"/>
      <c r="H203" s="119"/>
      <c r="I203" s="41"/>
      <c r="J203" s="41"/>
    </row>
    <row r="204" spans="1:10" ht="15.75" x14ac:dyDescent="0.25">
      <c r="A204" s="42" t="s">
        <v>126</v>
      </c>
      <c r="B204" s="42"/>
      <c r="C204" s="42"/>
      <c r="D204" s="42">
        <v>31</v>
      </c>
      <c r="E204" s="42"/>
      <c r="F204" s="42">
        <v>398</v>
      </c>
      <c r="G204" s="44">
        <f>D204*F204+E206*D206+D207*E207</f>
        <v>460207</v>
      </c>
      <c r="H204" s="120">
        <v>0.75</v>
      </c>
      <c r="I204" s="44">
        <f>H204*G204</f>
        <v>345155.25</v>
      </c>
      <c r="J204" s="135">
        <f>ROUND(I204/1000,1)</f>
        <v>345.2</v>
      </c>
    </row>
    <row r="205" spans="1:10" ht="15.75" x14ac:dyDescent="0.25">
      <c r="A205" s="40"/>
      <c r="B205" s="40"/>
      <c r="C205" s="40" t="s">
        <v>11</v>
      </c>
      <c r="D205" s="40">
        <v>0</v>
      </c>
      <c r="E205" s="46">
        <v>18467</v>
      </c>
      <c r="F205" s="53"/>
      <c r="G205" s="48"/>
      <c r="H205" s="119"/>
      <c r="I205" s="41"/>
      <c r="J205" s="41"/>
    </row>
    <row r="206" spans="1:10" ht="15.75" x14ac:dyDescent="0.25">
      <c r="A206" s="40"/>
      <c r="B206" s="40"/>
      <c r="C206" s="40" t="s">
        <v>12</v>
      </c>
      <c r="D206" s="40">
        <v>23</v>
      </c>
      <c r="E206" s="46">
        <v>15291</v>
      </c>
      <c r="F206" s="53"/>
      <c r="G206" s="48"/>
      <c r="H206" s="119"/>
      <c r="I206" s="41"/>
      <c r="J206" s="41"/>
    </row>
    <row r="207" spans="1:10" ht="15.75" x14ac:dyDescent="0.25">
      <c r="A207" s="40"/>
      <c r="B207" s="40"/>
      <c r="C207" s="40" t="s">
        <v>13</v>
      </c>
      <c r="D207" s="40">
        <v>8</v>
      </c>
      <c r="E207" s="46">
        <v>12022</v>
      </c>
      <c r="F207" s="53"/>
      <c r="G207" s="48"/>
      <c r="H207" s="119"/>
      <c r="I207" s="41"/>
      <c r="J207" s="41"/>
    </row>
    <row r="208" spans="1:10" x14ac:dyDescent="0.25">
      <c r="A208" s="49"/>
      <c r="B208" s="49"/>
      <c r="C208" s="49"/>
      <c r="D208" s="49"/>
      <c r="E208" s="49"/>
      <c r="F208" s="49"/>
      <c r="G208" s="49"/>
      <c r="H208" s="127"/>
      <c r="I208" s="128"/>
      <c r="J208" s="128"/>
    </row>
    <row r="209" spans="1:10" ht="15.75" x14ac:dyDescent="0.25">
      <c r="A209" s="129" t="s">
        <v>162</v>
      </c>
      <c r="B209" s="66"/>
      <c r="C209" s="66"/>
      <c r="D209" s="66"/>
      <c r="E209" s="66"/>
      <c r="F209" s="66"/>
      <c r="G209" s="66"/>
      <c r="H209" s="130"/>
      <c r="I209" s="131"/>
      <c r="J209" s="131"/>
    </row>
    <row r="210" spans="1:10" ht="15.75" x14ac:dyDescent="0.25">
      <c r="A210" s="132" t="s">
        <v>163</v>
      </c>
      <c r="B210" s="132"/>
      <c r="C210" s="132"/>
      <c r="D210" s="121">
        <v>126.32</v>
      </c>
      <c r="E210" s="132"/>
      <c r="F210" s="132">
        <v>398</v>
      </c>
      <c r="G210" s="132">
        <f>F210*D210+D213*E213+D215*E215</f>
        <v>1175354.6000000001</v>
      </c>
      <c r="H210" s="177">
        <v>0.9</v>
      </c>
      <c r="I210" s="133">
        <f>G210*H210</f>
        <v>1057819.1400000001</v>
      </c>
      <c r="J210" s="135">
        <v>1057.9000000000001</v>
      </c>
    </row>
    <row r="211" spans="1:10" ht="15.75" x14ac:dyDescent="0.25">
      <c r="A211" s="66"/>
      <c r="B211" s="66"/>
      <c r="C211" s="40" t="s">
        <v>11</v>
      </c>
      <c r="D211" s="40">
        <v>0</v>
      </c>
      <c r="E211" s="46">
        <v>18467</v>
      </c>
      <c r="F211" s="66"/>
      <c r="G211" s="66"/>
      <c r="H211" s="130"/>
      <c r="I211" s="131"/>
      <c r="J211" s="131"/>
    </row>
    <row r="212" spans="1:10" ht="15.75" x14ac:dyDescent="0.25">
      <c r="A212" s="66"/>
      <c r="B212" s="66"/>
      <c r="C212" s="40" t="s">
        <v>12</v>
      </c>
      <c r="D212" s="40">
        <v>0</v>
      </c>
      <c r="E212" s="46">
        <v>15291</v>
      </c>
      <c r="F212" s="66"/>
      <c r="G212" s="66"/>
      <c r="H212" s="130"/>
      <c r="I212" s="131"/>
      <c r="J212" s="131"/>
    </row>
    <row r="213" spans="1:10" ht="15.75" x14ac:dyDescent="0.25">
      <c r="A213" s="66"/>
      <c r="B213" s="66"/>
      <c r="C213" s="40" t="s">
        <v>13</v>
      </c>
      <c r="D213" s="40">
        <v>69.72</v>
      </c>
      <c r="E213" s="46">
        <v>12022</v>
      </c>
      <c r="F213" s="66"/>
      <c r="G213" s="66"/>
      <c r="H213" s="130"/>
      <c r="I213" s="131"/>
      <c r="J213" s="131"/>
    </row>
    <row r="214" spans="1:10" ht="15.75" x14ac:dyDescent="0.25">
      <c r="A214" s="66"/>
      <c r="B214" s="66"/>
      <c r="C214" s="40" t="s">
        <v>14</v>
      </c>
      <c r="D214" s="40">
        <v>0</v>
      </c>
      <c r="E214" s="46">
        <v>8402</v>
      </c>
      <c r="F214" s="66"/>
      <c r="G214" s="66"/>
      <c r="H214" s="130"/>
      <c r="I214" s="131"/>
      <c r="J214" s="131"/>
    </row>
    <row r="215" spans="1:10" ht="15.75" x14ac:dyDescent="0.25">
      <c r="A215" s="66"/>
      <c r="B215" s="66"/>
      <c r="C215" s="40" t="s">
        <v>15</v>
      </c>
      <c r="D215" s="40">
        <v>56.6</v>
      </c>
      <c r="E215" s="46">
        <v>5069</v>
      </c>
      <c r="F215" s="66"/>
      <c r="G215" s="66"/>
      <c r="H215" s="130"/>
      <c r="I215" s="131"/>
      <c r="J215" s="131"/>
    </row>
    <row r="216" spans="1:10" ht="15.75" x14ac:dyDescent="0.25">
      <c r="A216" s="49"/>
      <c r="B216" s="49"/>
      <c r="C216" s="49"/>
      <c r="D216" s="49"/>
      <c r="E216" s="129" t="s">
        <v>127</v>
      </c>
      <c r="F216" s="171"/>
      <c r="G216" s="172">
        <f>SUM(G5:G212)</f>
        <v>16076662.879541999</v>
      </c>
      <c r="H216" s="173"/>
      <c r="I216" s="172">
        <f>SUM(I5:I215)</f>
        <v>14322231.208112378</v>
      </c>
      <c r="J216" s="174">
        <f>SUM(J5:J215)</f>
        <v>14324.2</v>
      </c>
    </row>
    <row r="217" spans="1:10" x14ac:dyDescent="0.25">
      <c r="H217" s="69"/>
      <c r="I217" s="134"/>
    </row>
    <row r="218" spans="1:10" x14ac:dyDescent="0.25">
      <c r="H218" s="69"/>
      <c r="I218" s="134"/>
    </row>
    <row r="219" spans="1:10" ht="15.75" x14ac:dyDescent="0.25">
      <c r="C219" s="55"/>
      <c r="D219" s="234"/>
      <c r="E219" s="234"/>
      <c r="F219" s="234"/>
      <c r="G219" s="57"/>
      <c r="H219" s="57"/>
      <c r="I219" s="57"/>
    </row>
    <row r="220" spans="1:10" ht="15.75" x14ac:dyDescent="0.25">
      <c r="D220" s="58"/>
      <c r="E220" s="58"/>
      <c r="F220" s="58"/>
      <c r="G220" s="58"/>
      <c r="H220" s="58"/>
      <c r="I220" s="58"/>
    </row>
    <row r="221" spans="1:10" ht="15.75" x14ac:dyDescent="0.25">
      <c r="D221" s="58"/>
      <c r="E221" s="58"/>
      <c r="F221" s="58"/>
      <c r="G221" s="58"/>
      <c r="H221" s="58"/>
      <c r="I221" s="58"/>
    </row>
    <row r="222" spans="1:10" x14ac:dyDescent="0.25">
      <c r="D222" s="59"/>
      <c r="E222" s="59"/>
      <c r="F222" s="59"/>
      <c r="G222" s="59"/>
      <c r="H222" s="59"/>
      <c r="I222" s="59"/>
    </row>
    <row r="223" spans="1:10" ht="15.75" x14ac:dyDescent="0.25">
      <c r="D223" s="60"/>
      <c r="E223" s="60"/>
      <c r="F223" s="60"/>
    </row>
    <row r="224" spans="1:10" ht="15.75" x14ac:dyDescent="0.25">
      <c r="D224" s="60"/>
      <c r="E224" s="60"/>
      <c r="F224" s="60"/>
      <c r="H224" s="59"/>
      <c r="I224" s="58"/>
    </row>
    <row r="225" spans="4:9" ht="15.75" x14ac:dyDescent="0.25">
      <c r="D225" s="61"/>
      <c r="E225" s="61"/>
      <c r="F225" s="61"/>
      <c r="I225" s="61"/>
    </row>
    <row r="226" spans="4:9" ht="15.75" x14ac:dyDescent="0.25">
      <c r="D226" s="58"/>
      <c r="E226" s="61"/>
      <c r="F226" s="61"/>
      <c r="I226" s="61"/>
    </row>
    <row r="227" spans="4:9" ht="15.75" x14ac:dyDescent="0.25">
      <c r="D227" s="61"/>
      <c r="E227" s="61"/>
      <c r="F227" s="61"/>
      <c r="I227" s="61"/>
    </row>
    <row r="228" spans="4:9" ht="15.75" x14ac:dyDescent="0.25">
      <c r="D228" s="58"/>
      <c r="E228" s="58"/>
      <c r="F228" s="61"/>
      <c r="H228" s="59"/>
      <c r="I228" s="58"/>
    </row>
    <row r="229" spans="4:9" ht="15.75" x14ac:dyDescent="0.25">
      <c r="D229" s="58"/>
      <c r="E229" s="58"/>
      <c r="F229" s="61"/>
      <c r="H229" s="59"/>
      <c r="I229" s="58"/>
    </row>
    <row r="230" spans="4:9" x14ac:dyDescent="0.25">
      <c r="H230" s="69"/>
      <c r="I230" s="134"/>
    </row>
    <row r="231" spans="4:9" x14ac:dyDescent="0.25">
      <c r="H231" s="69"/>
      <c r="I231" s="134"/>
    </row>
    <row r="232" spans="4:9" x14ac:dyDescent="0.25">
      <c r="H232" s="69"/>
      <c r="I232" s="134"/>
    </row>
    <row r="233" spans="4:9" x14ac:dyDescent="0.25">
      <c r="H233" s="69"/>
      <c r="I233" s="134"/>
    </row>
    <row r="234" spans="4:9" x14ac:dyDescent="0.25">
      <c r="H234" s="69"/>
      <c r="I234" s="134"/>
    </row>
    <row r="235" spans="4:9" x14ac:dyDescent="0.25">
      <c r="I235" s="134"/>
    </row>
    <row r="236" spans="4:9" x14ac:dyDescent="0.25">
      <c r="I236" s="134"/>
    </row>
    <row r="237" spans="4:9" x14ac:dyDescent="0.25">
      <c r="I237" s="134"/>
    </row>
    <row r="238" spans="4:9" x14ac:dyDescent="0.25">
      <c r="I238" s="134"/>
    </row>
    <row r="239" spans="4:9" x14ac:dyDescent="0.25">
      <c r="I239" s="134"/>
    </row>
    <row r="240" spans="4:9" x14ac:dyDescent="0.25">
      <c r="I240" s="134"/>
    </row>
    <row r="241" spans="9:9" x14ac:dyDescent="0.25">
      <c r="I241" s="134"/>
    </row>
    <row r="242" spans="9:9" x14ac:dyDescent="0.25">
      <c r="I242" s="134"/>
    </row>
    <row r="243" spans="9:9" x14ac:dyDescent="0.25">
      <c r="I243" s="134"/>
    </row>
    <row r="244" spans="9:9" x14ac:dyDescent="0.25">
      <c r="I244" s="134"/>
    </row>
    <row r="245" spans="9:9" x14ac:dyDescent="0.25">
      <c r="I245" s="134"/>
    </row>
    <row r="246" spans="9:9" x14ac:dyDescent="0.25">
      <c r="I246" s="134"/>
    </row>
    <row r="247" spans="9:9" x14ac:dyDescent="0.25">
      <c r="I247" s="134"/>
    </row>
    <row r="248" spans="9:9" x14ac:dyDescent="0.25">
      <c r="I248" s="134"/>
    </row>
    <row r="249" spans="9:9" x14ac:dyDescent="0.25">
      <c r="I249" s="134"/>
    </row>
    <row r="250" spans="9:9" x14ac:dyDescent="0.25">
      <c r="I250" s="134"/>
    </row>
    <row r="251" spans="9:9" x14ac:dyDescent="0.25">
      <c r="I251" s="134"/>
    </row>
    <row r="252" spans="9:9" x14ac:dyDescent="0.25">
      <c r="I252" s="134"/>
    </row>
    <row r="253" spans="9:9" x14ac:dyDescent="0.25">
      <c r="I253" s="134"/>
    </row>
    <row r="254" spans="9:9" x14ac:dyDescent="0.25">
      <c r="I254" s="134"/>
    </row>
    <row r="255" spans="9:9" x14ac:dyDescent="0.25">
      <c r="I255" s="134"/>
    </row>
    <row r="256" spans="9:9" x14ac:dyDescent="0.25">
      <c r="I256" s="134"/>
    </row>
    <row r="257" spans="9:9" x14ac:dyDescent="0.25">
      <c r="I257" s="134"/>
    </row>
    <row r="258" spans="9:9" x14ac:dyDescent="0.25">
      <c r="I258" s="134"/>
    </row>
    <row r="259" spans="9:9" x14ac:dyDescent="0.25">
      <c r="I259" s="134"/>
    </row>
    <row r="260" spans="9:9" x14ac:dyDescent="0.25">
      <c r="I260" s="134"/>
    </row>
    <row r="261" spans="9:9" x14ac:dyDescent="0.25">
      <c r="I261" s="134"/>
    </row>
    <row r="262" spans="9:9" x14ac:dyDescent="0.25">
      <c r="I262" s="134"/>
    </row>
    <row r="263" spans="9:9" x14ac:dyDescent="0.25">
      <c r="I263" s="134"/>
    </row>
    <row r="264" spans="9:9" x14ac:dyDescent="0.25">
      <c r="I264" s="134"/>
    </row>
    <row r="265" spans="9:9" x14ac:dyDescent="0.25">
      <c r="I265" s="134"/>
    </row>
    <row r="266" spans="9:9" x14ac:dyDescent="0.25">
      <c r="I266" s="134"/>
    </row>
    <row r="267" spans="9:9" x14ac:dyDescent="0.25">
      <c r="I267" s="134"/>
    </row>
    <row r="268" spans="9:9" x14ac:dyDescent="0.25">
      <c r="I268" s="134"/>
    </row>
    <row r="269" spans="9:9" x14ac:dyDescent="0.25">
      <c r="I269" s="134"/>
    </row>
    <row r="270" spans="9:9" x14ac:dyDescent="0.25">
      <c r="I270" s="134"/>
    </row>
    <row r="271" spans="9:9" x14ac:dyDescent="0.25">
      <c r="I271" s="134"/>
    </row>
    <row r="272" spans="9:9" x14ac:dyDescent="0.25">
      <c r="I272" s="134"/>
    </row>
    <row r="273" spans="9:9" x14ac:dyDescent="0.25">
      <c r="I273" s="134"/>
    </row>
    <row r="274" spans="9:9" x14ac:dyDescent="0.25">
      <c r="I274" s="134"/>
    </row>
    <row r="275" spans="9:9" x14ac:dyDescent="0.25">
      <c r="I275" s="134"/>
    </row>
    <row r="276" spans="9:9" x14ac:dyDescent="0.25">
      <c r="I276" s="134"/>
    </row>
    <row r="277" spans="9:9" x14ac:dyDescent="0.25">
      <c r="I277" s="134"/>
    </row>
    <row r="278" spans="9:9" x14ac:dyDescent="0.25">
      <c r="I278" s="134"/>
    </row>
    <row r="279" spans="9:9" x14ac:dyDescent="0.25">
      <c r="I279" s="134"/>
    </row>
    <row r="280" spans="9:9" x14ac:dyDescent="0.25">
      <c r="I280" s="134"/>
    </row>
    <row r="281" spans="9:9" x14ac:dyDescent="0.25">
      <c r="I281" s="134"/>
    </row>
    <row r="282" spans="9:9" x14ac:dyDescent="0.25">
      <c r="I282" s="134"/>
    </row>
    <row r="283" spans="9:9" x14ac:dyDescent="0.25">
      <c r="I283" s="134"/>
    </row>
    <row r="284" spans="9:9" x14ac:dyDescent="0.25">
      <c r="I284" s="134"/>
    </row>
    <row r="285" spans="9:9" x14ac:dyDescent="0.25">
      <c r="I285" s="134"/>
    </row>
    <row r="286" spans="9:9" x14ac:dyDescent="0.25">
      <c r="I286" s="134"/>
    </row>
    <row r="287" spans="9:9" x14ac:dyDescent="0.25">
      <c r="I287" s="134"/>
    </row>
    <row r="288" spans="9:9" x14ac:dyDescent="0.25">
      <c r="I288" s="134"/>
    </row>
    <row r="289" spans="9:9" x14ac:dyDescent="0.25">
      <c r="I289" s="134"/>
    </row>
    <row r="290" spans="9:9" x14ac:dyDescent="0.25">
      <c r="I290" s="134"/>
    </row>
    <row r="291" spans="9:9" x14ac:dyDescent="0.25">
      <c r="I291" s="134"/>
    </row>
    <row r="292" spans="9:9" x14ac:dyDescent="0.25">
      <c r="I292" s="134"/>
    </row>
    <row r="293" spans="9:9" x14ac:dyDescent="0.25">
      <c r="I293" s="134"/>
    </row>
    <row r="294" spans="9:9" x14ac:dyDescent="0.25">
      <c r="I294" s="134"/>
    </row>
    <row r="295" spans="9:9" x14ac:dyDescent="0.25">
      <c r="I295" s="134"/>
    </row>
    <row r="296" spans="9:9" x14ac:dyDescent="0.25">
      <c r="I296" s="134"/>
    </row>
    <row r="297" spans="9:9" x14ac:dyDescent="0.25">
      <c r="I297" s="134"/>
    </row>
    <row r="298" spans="9:9" x14ac:dyDescent="0.25">
      <c r="I298" s="134"/>
    </row>
    <row r="299" spans="9:9" x14ac:dyDescent="0.25">
      <c r="I299" s="134"/>
    </row>
    <row r="300" spans="9:9" x14ac:dyDescent="0.25">
      <c r="I300" s="134"/>
    </row>
    <row r="301" spans="9:9" x14ac:dyDescent="0.25">
      <c r="I301" s="134"/>
    </row>
    <row r="302" spans="9:9" x14ac:dyDescent="0.25">
      <c r="I302" s="134"/>
    </row>
    <row r="303" spans="9:9" x14ac:dyDescent="0.25">
      <c r="I303" s="134"/>
    </row>
  </sheetData>
  <mergeCells count="13">
    <mergeCell ref="D219:F219"/>
    <mergeCell ref="A114:B114"/>
    <mergeCell ref="A125:B125"/>
    <mergeCell ref="A138:B138"/>
    <mergeCell ref="A174:B174"/>
    <mergeCell ref="A192:B192"/>
    <mergeCell ref="A200:B200"/>
    <mergeCell ref="A87:B87"/>
    <mergeCell ref="A3:B3"/>
    <mergeCell ref="A5:B5"/>
    <mergeCell ref="A33:B33"/>
    <mergeCell ref="A48:B48"/>
    <mergeCell ref="A2:J2"/>
  </mergeCells>
  <pageMargins left="0.78740157480314965" right="0.39370078740157483" top="0.78740157480314965" bottom="0.78740157480314965" header="0.31496062992125984" footer="0.31496062992125984"/>
  <pageSetup paperSize="9" scale="70" fitToHeight="0" orientation="portrait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7"/>
  <sheetViews>
    <sheetView tabSelected="1" workbookViewId="0">
      <selection activeCell="O5" sqref="O5"/>
    </sheetView>
  </sheetViews>
  <sheetFormatPr defaultRowHeight="15" x14ac:dyDescent="0.25"/>
  <cols>
    <col min="2" max="2" width="12.7109375" customWidth="1"/>
    <col min="3" max="3" width="14.7109375" customWidth="1"/>
    <col min="5" max="5" width="11.5703125" customWidth="1"/>
    <col min="6" max="6" width="12.140625" customWidth="1"/>
    <col min="7" max="7" width="17.5703125" customWidth="1"/>
    <col min="8" max="8" width="12.28515625" customWidth="1"/>
    <col min="9" max="9" width="17.28515625" customWidth="1"/>
    <col min="10" max="10" width="12.140625" customWidth="1"/>
    <col min="11" max="11" width="12.28515625" customWidth="1"/>
    <col min="12" max="12" width="12.5703125" customWidth="1"/>
    <col min="13" max="13" width="13" customWidth="1"/>
  </cols>
  <sheetData>
    <row r="1" spans="1:10" ht="15.75" x14ac:dyDescent="0.25">
      <c r="J1" s="240" t="s">
        <v>291</v>
      </c>
    </row>
    <row r="2" spans="1:10" ht="48" customHeight="1" x14ac:dyDescent="0.25">
      <c r="A2" s="236" t="s">
        <v>164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5" customHeight="1" x14ac:dyDescent="0.25">
      <c r="A3" s="136"/>
      <c r="B3" s="136"/>
      <c r="C3" s="136"/>
      <c r="D3" s="136"/>
      <c r="E3" s="136"/>
      <c r="F3" s="136"/>
      <c r="G3" s="54"/>
      <c r="H3" s="54"/>
      <c r="I3" s="54"/>
    </row>
    <row r="4" spans="1:10" ht="15.75" x14ac:dyDescent="0.25">
      <c r="A4" s="137"/>
      <c r="B4" s="137"/>
      <c r="C4" s="137"/>
      <c r="D4" s="137"/>
      <c r="E4" s="137"/>
      <c r="F4" s="137"/>
      <c r="G4" s="54"/>
      <c r="H4" s="54"/>
      <c r="I4" s="54"/>
    </row>
    <row r="5" spans="1:10" ht="75" x14ac:dyDescent="0.25">
      <c r="A5" s="237" t="s">
        <v>79</v>
      </c>
      <c r="B5" s="237"/>
      <c r="C5" s="138" t="s">
        <v>80</v>
      </c>
      <c r="D5" s="138" t="s">
        <v>81</v>
      </c>
      <c r="E5" s="138" t="s">
        <v>82</v>
      </c>
      <c r="F5" s="138" t="s">
        <v>83</v>
      </c>
      <c r="G5" s="138" t="s">
        <v>84</v>
      </c>
      <c r="H5" s="139" t="s">
        <v>85</v>
      </c>
      <c r="I5" s="139" t="s">
        <v>86</v>
      </c>
      <c r="J5" s="63" t="s">
        <v>287</v>
      </c>
    </row>
    <row r="6" spans="1:10" x14ac:dyDescent="0.25">
      <c r="A6" s="140" t="s">
        <v>165</v>
      </c>
      <c r="B6" s="141"/>
      <c r="C6" s="138"/>
      <c r="D6" s="138"/>
      <c r="E6" s="138"/>
      <c r="F6" s="138"/>
      <c r="G6" s="138"/>
      <c r="H6" s="139"/>
      <c r="I6" s="139"/>
      <c r="J6" s="139"/>
    </row>
    <row r="7" spans="1:10" x14ac:dyDescent="0.25">
      <c r="A7" s="142" t="s">
        <v>166</v>
      </c>
      <c r="B7" s="142"/>
      <c r="C7" s="142"/>
      <c r="D7" s="142">
        <v>45.7</v>
      </c>
      <c r="E7" s="142"/>
      <c r="F7" s="142">
        <v>398</v>
      </c>
      <c r="G7" s="143">
        <f>D8*E8+D9*E9+D10*E10+D11*E11+D12*E12+D7*F7</f>
        <v>360840</v>
      </c>
      <c r="H7" s="143">
        <v>0.9</v>
      </c>
      <c r="I7" s="143">
        <f>G7*H7</f>
        <v>324756</v>
      </c>
      <c r="J7" s="149">
        <f>ROUND(I7/1000,1)</f>
        <v>324.8</v>
      </c>
    </row>
    <row r="8" spans="1:10" x14ac:dyDescent="0.25">
      <c r="C8" s="144" t="s">
        <v>11</v>
      </c>
      <c r="D8" s="144">
        <v>0</v>
      </c>
      <c r="E8" s="145">
        <v>18467</v>
      </c>
      <c r="F8" s="144"/>
      <c r="G8" s="146"/>
      <c r="H8" s="146"/>
      <c r="I8" s="146"/>
      <c r="J8" s="146"/>
    </row>
    <row r="9" spans="1:10" x14ac:dyDescent="0.25">
      <c r="A9" s="144"/>
      <c r="B9" s="144"/>
      <c r="C9" s="144" t="s">
        <v>12</v>
      </c>
      <c r="D9" s="144">
        <v>0</v>
      </c>
      <c r="E9" s="145">
        <v>15291</v>
      </c>
      <c r="F9" s="144"/>
      <c r="G9" s="146"/>
      <c r="H9" s="146"/>
      <c r="I9" s="146"/>
      <c r="J9" s="146"/>
    </row>
    <row r="10" spans="1:10" x14ac:dyDescent="0.25">
      <c r="A10" s="144"/>
      <c r="B10" s="144"/>
      <c r="C10" s="144" t="s">
        <v>13</v>
      </c>
      <c r="D10" s="144">
        <v>7</v>
      </c>
      <c r="E10" s="145">
        <v>12022</v>
      </c>
      <c r="F10" s="144"/>
      <c r="G10" s="146"/>
      <c r="H10" s="146"/>
      <c r="I10" s="146"/>
      <c r="J10" s="146"/>
    </row>
    <row r="11" spans="1:10" x14ac:dyDescent="0.25">
      <c r="A11" s="144"/>
      <c r="B11" s="144"/>
      <c r="C11" s="144" t="s">
        <v>14</v>
      </c>
      <c r="D11" s="144">
        <v>18.7</v>
      </c>
      <c r="E11" s="145">
        <v>8402</v>
      </c>
      <c r="F11" s="144"/>
      <c r="G11" s="146"/>
      <c r="H11" s="146"/>
      <c r="I11" s="146"/>
      <c r="J11" s="146"/>
    </row>
    <row r="12" spans="1:10" x14ac:dyDescent="0.25">
      <c r="A12" s="144"/>
      <c r="B12" s="144"/>
      <c r="C12" s="144" t="s">
        <v>15</v>
      </c>
      <c r="D12" s="144">
        <v>20</v>
      </c>
      <c r="E12" s="145">
        <v>5069</v>
      </c>
      <c r="F12" s="144"/>
      <c r="G12" s="146"/>
      <c r="H12" s="146"/>
      <c r="I12" s="146"/>
      <c r="J12" s="146"/>
    </row>
    <row r="13" spans="1:10" x14ac:dyDescent="0.25">
      <c r="A13" s="144"/>
      <c r="B13" s="144"/>
      <c r="C13" s="144"/>
      <c r="D13" s="144"/>
      <c r="E13" s="144"/>
      <c r="F13" s="144"/>
      <c r="G13" s="146"/>
      <c r="H13" s="146"/>
      <c r="I13" s="146"/>
      <c r="J13" s="146"/>
    </row>
    <row r="14" spans="1:10" x14ac:dyDescent="0.25">
      <c r="A14" s="142" t="s">
        <v>167</v>
      </c>
      <c r="B14" s="142"/>
      <c r="C14" s="142"/>
      <c r="D14" s="142">
        <v>38</v>
      </c>
      <c r="E14" s="142"/>
      <c r="F14" s="142">
        <v>398</v>
      </c>
      <c r="G14" s="143">
        <f>D17*E17+D18*E18+D14*F14</f>
        <v>352508.39116</v>
      </c>
      <c r="H14" s="143">
        <v>0.89</v>
      </c>
      <c r="I14" s="143">
        <f>G14*H14</f>
        <v>313732.46813240001</v>
      </c>
      <c r="J14" s="149">
        <v>313.8</v>
      </c>
    </row>
    <row r="15" spans="1:10" x14ac:dyDescent="0.25">
      <c r="A15" s="144"/>
      <c r="B15" s="144"/>
      <c r="C15" s="144" t="s">
        <v>11</v>
      </c>
      <c r="D15" s="144">
        <v>0</v>
      </c>
      <c r="E15" s="145">
        <v>18467</v>
      </c>
      <c r="F15" s="144"/>
      <c r="G15" s="146"/>
      <c r="H15" s="146"/>
      <c r="I15" s="146"/>
      <c r="J15" s="146"/>
    </row>
    <row r="16" spans="1:10" x14ac:dyDescent="0.25">
      <c r="A16" s="144"/>
      <c r="B16" s="144"/>
      <c r="C16" s="144" t="s">
        <v>12</v>
      </c>
      <c r="D16" s="144">
        <v>0</v>
      </c>
      <c r="E16" s="145">
        <v>15291</v>
      </c>
      <c r="F16" s="144"/>
      <c r="G16" s="146"/>
      <c r="H16" s="146"/>
      <c r="I16" s="146"/>
      <c r="J16" s="146"/>
    </row>
    <row r="17" spans="1:10" x14ac:dyDescent="0.25">
      <c r="A17" s="144"/>
      <c r="B17" s="144"/>
      <c r="C17" s="144" t="s">
        <v>13</v>
      </c>
      <c r="D17" s="144">
        <v>5.0023179999999998</v>
      </c>
      <c r="E17" s="145">
        <v>12022</v>
      </c>
      <c r="F17" s="144"/>
      <c r="G17" s="146"/>
      <c r="H17" s="146"/>
      <c r="I17" s="146"/>
      <c r="J17" s="146"/>
    </row>
    <row r="18" spans="1:10" x14ac:dyDescent="0.25">
      <c r="A18" s="144"/>
      <c r="B18" s="144"/>
      <c r="C18" s="144" t="s">
        <v>14</v>
      </c>
      <c r="D18" s="144">
        <v>32.997681999999998</v>
      </c>
      <c r="E18" s="145">
        <v>8402</v>
      </c>
      <c r="F18" s="144"/>
      <c r="G18" s="146"/>
      <c r="H18" s="146"/>
      <c r="I18" s="146"/>
      <c r="J18" s="146"/>
    </row>
    <row r="19" spans="1:10" x14ac:dyDescent="0.25">
      <c r="A19" s="144"/>
      <c r="B19" s="144"/>
      <c r="C19" s="144" t="s">
        <v>15</v>
      </c>
      <c r="D19" s="144">
        <v>0</v>
      </c>
      <c r="E19" s="145">
        <v>5069</v>
      </c>
      <c r="F19" s="144"/>
      <c r="G19" s="146"/>
      <c r="H19" s="146"/>
      <c r="I19" s="146"/>
      <c r="J19" s="146"/>
    </row>
    <row r="20" spans="1:10" x14ac:dyDescent="0.25">
      <c r="A20" s="144"/>
      <c r="B20" s="144"/>
      <c r="C20" s="144"/>
      <c r="D20" s="144"/>
      <c r="E20" s="144"/>
      <c r="F20" s="144"/>
      <c r="G20" s="146"/>
      <c r="H20" s="146"/>
      <c r="I20" s="146"/>
      <c r="J20" s="146"/>
    </row>
    <row r="21" spans="1:10" x14ac:dyDescent="0.25">
      <c r="A21" s="140" t="s">
        <v>168</v>
      </c>
      <c r="B21" s="144"/>
      <c r="C21" s="144"/>
      <c r="D21" s="144"/>
      <c r="E21" s="144"/>
      <c r="F21" s="144"/>
      <c r="G21" s="146"/>
      <c r="H21" s="146"/>
      <c r="I21" s="146"/>
      <c r="J21" s="146"/>
    </row>
    <row r="22" spans="1:10" x14ac:dyDescent="0.25">
      <c r="A22" s="142" t="s">
        <v>169</v>
      </c>
      <c r="B22" s="142"/>
      <c r="C22" s="142"/>
      <c r="D22" s="142">
        <v>31</v>
      </c>
      <c r="E22" s="142"/>
      <c r="F22" s="142">
        <v>398</v>
      </c>
      <c r="G22" s="143">
        <f>D26*E26+D27*E27+D22*F22</f>
        <v>246136</v>
      </c>
      <c r="H22" s="143">
        <v>0.79</v>
      </c>
      <c r="I22" s="143">
        <f>G22*H22</f>
        <v>194447.44</v>
      </c>
      <c r="J22" s="149">
        <v>194.5</v>
      </c>
    </row>
    <row r="23" spans="1:10" x14ac:dyDescent="0.25">
      <c r="C23" s="144" t="s">
        <v>11</v>
      </c>
      <c r="D23" s="144">
        <v>0</v>
      </c>
      <c r="E23" s="145">
        <v>18467</v>
      </c>
      <c r="F23" s="144"/>
      <c r="G23" s="146"/>
      <c r="H23" s="146"/>
      <c r="I23" s="146"/>
      <c r="J23" s="146"/>
    </row>
    <row r="24" spans="1:10" x14ac:dyDescent="0.25">
      <c r="A24" s="144"/>
      <c r="B24" s="144"/>
      <c r="C24" s="144" t="s">
        <v>12</v>
      </c>
      <c r="D24" s="144">
        <v>0</v>
      </c>
      <c r="E24" s="145">
        <v>15291</v>
      </c>
      <c r="F24" s="144"/>
      <c r="G24" s="146"/>
      <c r="H24" s="146"/>
      <c r="I24" s="146"/>
      <c r="J24" s="146"/>
    </row>
    <row r="25" spans="1:10" x14ac:dyDescent="0.25">
      <c r="A25" s="144"/>
      <c r="B25" s="144"/>
      <c r="C25" s="144" t="s">
        <v>13</v>
      </c>
      <c r="D25" s="144">
        <v>0</v>
      </c>
      <c r="E25" s="145">
        <v>12022</v>
      </c>
      <c r="F25" s="144"/>
      <c r="G25" s="146"/>
      <c r="H25" s="146"/>
      <c r="I25" s="146"/>
      <c r="J25" s="146"/>
    </row>
    <row r="26" spans="1:10" x14ac:dyDescent="0.25">
      <c r="A26" s="144"/>
      <c r="B26" s="144"/>
      <c r="C26" s="144" t="s">
        <v>14</v>
      </c>
      <c r="D26" s="144">
        <v>23</v>
      </c>
      <c r="E26" s="145">
        <v>8402</v>
      </c>
      <c r="F26" s="144"/>
      <c r="G26" s="146"/>
      <c r="H26" s="146"/>
      <c r="I26" s="146"/>
      <c r="J26" s="146"/>
    </row>
    <row r="27" spans="1:10" x14ac:dyDescent="0.25">
      <c r="A27" s="144"/>
      <c r="B27" s="144"/>
      <c r="C27" s="144" t="s">
        <v>15</v>
      </c>
      <c r="D27" s="144">
        <v>8</v>
      </c>
      <c r="E27" s="145">
        <v>5069</v>
      </c>
      <c r="F27" s="144"/>
      <c r="G27" s="146"/>
      <c r="H27" s="146"/>
      <c r="I27" s="146"/>
      <c r="J27" s="146"/>
    </row>
    <row r="28" spans="1:10" x14ac:dyDescent="0.25">
      <c r="A28" s="144"/>
      <c r="B28" s="144"/>
      <c r="C28" s="144"/>
      <c r="D28" s="144"/>
      <c r="E28" s="144"/>
      <c r="F28" s="144"/>
      <c r="G28" s="146"/>
      <c r="H28" s="146"/>
      <c r="I28" s="146"/>
      <c r="J28" s="146"/>
    </row>
    <row r="29" spans="1:10" x14ac:dyDescent="0.25">
      <c r="A29" s="142" t="s">
        <v>170</v>
      </c>
      <c r="B29" s="142"/>
      <c r="C29" s="142"/>
      <c r="D29" s="142">
        <v>44.008000000000003</v>
      </c>
      <c r="E29" s="142"/>
      <c r="F29" s="142">
        <v>398</v>
      </c>
      <c r="G29" s="143">
        <f>D32*E32+D29*F29</f>
        <v>546579.36</v>
      </c>
      <c r="H29" s="143">
        <v>0.9</v>
      </c>
      <c r="I29" s="143">
        <f>G29*H29</f>
        <v>491921.424</v>
      </c>
      <c r="J29" s="149">
        <v>492</v>
      </c>
    </row>
    <row r="30" spans="1:10" x14ac:dyDescent="0.25">
      <c r="A30" s="144"/>
      <c r="B30" s="144"/>
      <c r="C30" s="144" t="s">
        <v>11</v>
      </c>
      <c r="D30" s="144">
        <v>0</v>
      </c>
      <c r="E30" s="145">
        <v>18467</v>
      </c>
      <c r="F30" s="144"/>
      <c r="G30" s="146"/>
      <c r="H30" s="146"/>
      <c r="I30" s="146"/>
      <c r="J30" s="146"/>
    </row>
    <row r="31" spans="1:10" x14ac:dyDescent="0.25">
      <c r="A31" s="144"/>
      <c r="B31" s="144"/>
      <c r="C31" s="144" t="s">
        <v>12</v>
      </c>
      <c r="D31" s="144">
        <v>0</v>
      </c>
      <c r="E31" s="145">
        <v>15291</v>
      </c>
      <c r="F31" s="144"/>
      <c r="G31" s="146"/>
      <c r="H31" s="146"/>
      <c r="I31" s="146"/>
      <c r="J31" s="146"/>
    </row>
    <row r="32" spans="1:10" x14ac:dyDescent="0.25">
      <c r="A32" s="144"/>
      <c r="B32" s="144"/>
      <c r="C32" s="144" t="s">
        <v>13</v>
      </c>
      <c r="D32" s="144">
        <v>44.008000000000003</v>
      </c>
      <c r="E32" s="145">
        <v>12022</v>
      </c>
      <c r="F32" s="144"/>
      <c r="G32" s="146"/>
      <c r="H32" s="146"/>
      <c r="I32" s="146"/>
      <c r="J32" s="146"/>
    </row>
    <row r="33" spans="1:10" x14ac:dyDescent="0.25">
      <c r="A33" s="144"/>
      <c r="B33" s="144"/>
      <c r="C33" s="144" t="s">
        <v>14</v>
      </c>
      <c r="D33" s="144">
        <v>0</v>
      </c>
      <c r="E33" s="145">
        <v>8402</v>
      </c>
      <c r="F33" s="144"/>
      <c r="G33" s="146"/>
      <c r="H33" s="146"/>
      <c r="I33" s="146"/>
      <c r="J33" s="146"/>
    </row>
    <row r="34" spans="1:10" x14ac:dyDescent="0.25">
      <c r="A34" s="144"/>
      <c r="B34" s="144"/>
      <c r="C34" s="144" t="s">
        <v>15</v>
      </c>
      <c r="D34" s="144">
        <v>0</v>
      </c>
      <c r="E34" s="145">
        <v>5069</v>
      </c>
      <c r="F34" s="144"/>
      <c r="G34" s="146"/>
      <c r="H34" s="146"/>
      <c r="I34" s="146"/>
      <c r="J34" s="146"/>
    </row>
    <row r="35" spans="1:10" x14ac:dyDescent="0.25">
      <c r="A35" s="144"/>
      <c r="B35" s="144"/>
      <c r="C35" s="144"/>
      <c r="D35" s="144"/>
      <c r="E35" s="144"/>
      <c r="F35" s="144"/>
      <c r="G35" s="146"/>
      <c r="H35" s="146"/>
      <c r="I35" s="146"/>
      <c r="J35" s="146"/>
    </row>
    <row r="36" spans="1:10" x14ac:dyDescent="0.25">
      <c r="A36" s="140" t="s">
        <v>171</v>
      </c>
      <c r="B36" s="144"/>
      <c r="C36" s="144"/>
      <c r="D36" s="144"/>
      <c r="E36" s="144"/>
      <c r="F36" s="144"/>
      <c r="G36" s="146"/>
      <c r="H36" s="146"/>
      <c r="I36" s="146"/>
      <c r="J36" s="146"/>
    </row>
    <row r="37" spans="1:10" x14ac:dyDescent="0.25">
      <c r="A37" s="142" t="s">
        <v>107</v>
      </c>
      <c r="B37" s="142"/>
      <c r="C37" s="142"/>
      <c r="D37" s="142">
        <v>42</v>
      </c>
      <c r="E37" s="142"/>
      <c r="F37" s="142">
        <v>398</v>
      </c>
      <c r="G37" s="143">
        <f>D38*E38+D39*E39+D40*E40+D41*E41+D42*E42+D37*F37</f>
        <v>338314</v>
      </c>
      <c r="H37" s="143">
        <v>0.91</v>
      </c>
      <c r="I37" s="143">
        <f>G37*H37</f>
        <v>307865.74</v>
      </c>
      <c r="J37" s="149">
        <f>ROUND(I37/1000,1)</f>
        <v>307.89999999999998</v>
      </c>
    </row>
    <row r="38" spans="1:10" x14ac:dyDescent="0.25">
      <c r="C38" s="144" t="s">
        <v>11</v>
      </c>
      <c r="D38" s="144">
        <v>2</v>
      </c>
      <c r="E38" s="145">
        <v>18467</v>
      </c>
      <c r="F38" s="144"/>
      <c r="G38" s="146"/>
      <c r="H38" s="146"/>
      <c r="I38" s="146"/>
      <c r="J38" s="146"/>
    </row>
    <row r="39" spans="1:10" x14ac:dyDescent="0.25">
      <c r="A39" s="144"/>
      <c r="B39" s="144"/>
      <c r="C39" s="144" t="s">
        <v>12</v>
      </c>
      <c r="D39" s="144">
        <v>6</v>
      </c>
      <c r="E39" s="145">
        <v>15291</v>
      </c>
      <c r="F39" s="144"/>
      <c r="G39" s="146"/>
      <c r="H39" s="146"/>
      <c r="I39" s="146"/>
      <c r="J39" s="146"/>
    </row>
    <row r="40" spans="1:10" x14ac:dyDescent="0.25">
      <c r="A40" s="144"/>
      <c r="B40" s="144"/>
      <c r="C40" s="144" t="s">
        <v>13</v>
      </c>
      <c r="D40" s="144">
        <v>2</v>
      </c>
      <c r="E40" s="145">
        <v>12022</v>
      </c>
      <c r="F40" s="144"/>
      <c r="G40" s="146"/>
      <c r="H40" s="146"/>
      <c r="I40" s="146"/>
      <c r="J40" s="146"/>
    </row>
    <row r="41" spans="1:10" x14ac:dyDescent="0.25">
      <c r="A41" s="144"/>
      <c r="B41" s="144"/>
      <c r="C41" s="144" t="s">
        <v>14</v>
      </c>
      <c r="D41" s="144">
        <v>2</v>
      </c>
      <c r="E41" s="145">
        <v>8402</v>
      </c>
      <c r="F41" s="144"/>
      <c r="G41" s="146"/>
      <c r="H41" s="146"/>
      <c r="I41" s="146"/>
      <c r="J41" s="146"/>
    </row>
    <row r="42" spans="1:10" x14ac:dyDescent="0.25">
      <c r="A42" s="144"/>
      <c r="B42" s="144"/>
      <c r="C42" s="144" t="s">
        <v>15</v>
      </c>
      <c r="D42" s="144">
        <v>30</v>
      </c>
      <c r="E42" s="145">
        <v>5069</v>
      </c>
      <c r="F42" s="144"/>
      <c r="G42" s="146"/>
      <c r="H42" s="146"/>
      <c r="I42" s="146"/>
      <c r="J42" s="146"/>
    </row>
    <row r="43" spans="1:10" x14ac:dyDescent="0.25">
      <c r="A43" s="144"/>
      <c r="B43" s="144"/>
      <c r="C43" s="144"/>
      <c r="D43" s="144"/>
      <c r="E43" s="144"/>
      <c r="F43" s="144"/>
      <c r="G43" s="146"/>
      <c r="H43" s="146"/>
      <c r="I43" s="146"/>
      <c r="J43" s="146"/>
    </row>
    <row r="44" spans="1:10" x14ac:dyDescent="0.25">
      <c r="A44" s="142" t="s">
        <v>172</v>
      </c>
      <c r="B44" s="142"/>
      <c r="C44" s="142"/>
      <c r="D44" s="142">
        <v>60</v>
      </c>
      <c r="E44" s="142"/>
      <c r="F44" s="142">
        <v>398</v>
      </c>
      <c r="G44" s="143">
        <f>D45*E45+D46*E46+D47*E47+D48*E48+D49*E49+D44*F44</f>
        <v>698528.79999999993</v>
      </c>
      <c r="H44" s="143">
        <v>0.87</v>
      </c>
      <c r="I44" s="143">
        <f>G44*H44</f>
        <v>607720.05599999998</v>
      </c>
      <c r="J44" s="149">
        <v>607.79999999999995</v>
      </c>
    </row>
    <row r="45" spans="1:10" x14ac:dyDescent="0.25">
      <c r="A45" s="144"/>
      <c r="B45" s="144"/>
      <c r="C45" s="144" t="s">
        <v>11</v>
      </c>
      <c r="D45" s="144">
        <v>5</v>
      </c>
      <c r="E45" s="145">
        <v>18467</v>
      </c>
      <c r="F45" s="144"/>
      <c r="G45" s="146"/>
      <c r="H45" s="146"/>
      <c r="I45" s="146"/>
      <c r="J45" s="146"/>
    </row>
    <row r="46" spans="1:10" x14ac:dyDescent="0.25">
      <c r="A46" s="144"/>
      <c r="B46" s="144"/>
      <c r="C46" s="144" t="s">
        <v>12</v>
      </c>
      <c r="D46" s="144">
        <v>19.899999999999999</v>
      </c>
      <c r="E46" s="145">
        <v>15291</v>
      </c>
      <c r="F46" s="144"/>
      <c r="G46" s="146"/>
      <c r="H46" s="146"/>
      <c r="I46" s="146"/>
      <c r="J46" s="146"/>
    </row>
    <row r="47" spans="1:10" x14ac:dyDescent="0.25">
      <c r="A47" s="144"/>
      <c r="B47" s="144"/>
      <c r="C47" s="144" t="s">
        <v>13</v>
      </c>
      <c r="D47" s="144">
        <v>12</v>
      </c>
      <c r="E47" s="145">
        <v>12022</v>
      </c>
      <c r="F47" s="144"/>
      <c r="G47" s="146"/>
      <c r="H47" s="146"/>
      <c r="I47" s="146"/>
      <c r="J47" s="146"/>
    </row>
    <row r="48" spans="1:10" x14ac:dyDescent="0.25">
      <c r="A48" s="144"/>
      <c r="B48" s="144"/>
      <c r="C48" s="144" t="s">
        <v>14</v>
      </c>
      <c r="D48" s="144">
        <v>5</v>
      </c>
      <c r="E48" s="145">
        <v>8402</v>
      </c>
      <c r="F48" s="144"/>
      <c r="G48" s="146"/>
      <c r="H48" s="146"/>
      <c r="I48" s="146"/>
      <c r="J48" s="146"/>
    </row>
    <row r="49" spans="1:10" x14ac:dyDescent="0.25">
      <c r="A49" s="144"/>
      <c r="B49" s="144"/>
      <c r="C49" s="144" t="s">
        <v>15</v>
      </c>
      <c r="D49" s="144">
        <v>18.100000000000001</v>
      </c>
      <c r="E49" s="145">
        <v>5069</v>
      </c>
      <c r="F49" s="144"/>
      <c r="G49" s="146"/>
      <c r="H49" s="146"/>
      <c r="I49" s="146"/>
      <c r="J49" s="146"/>
    </row>
    <row r="50" spans="1:10" x14ac:dyDescent="0.25">
      <c r="A50" s="144"/>
      <c r="B50" s="144"/>
      <c r="C50" s="144"/>
      <c r="D50" s="144"/>
      <c r="E50" s="144"/>
      <c r="F50" s="144"/>
      <c r="G50" s="146"/>
      <c r="H50" s="146"/>
      <c r="I50" s="146"/>
      <c r="J50" s="146"/>
    </row>
    <row r="51" spans="1:10" x14ac:dyDescent="0.25">
      <c r="A51" s="142" t="s">
        <v>173</v>
      </c>
      <c r="B51" s="142"/>
      <c r="C51" s="142"/>
      <c r="D51" s="142">
        <v>34.5</v>
      </c>
      <c r="E51" s="142"/>
      <c r="F51" s="142">
        <v>398</v>
      </c>
      <c r="G51" s="143">
        <f>D52*E52+D53*E53+D54*E54+D55*E55+D56*E56+D51*F51</f>
        <v>205564.5</v>
      </c>
      <c r="H51" s="143">
        <v>0.86</v>
      </c>
      <c r="I51" s="143">
        <f>G51*H51</f>
        <v>176785.47</v>
      </c>
      <c r="J51" s="149">
        <f>ROUND(I51/1000,1)</f>
        <v>176.8</v>
      </c>
    </row>
    <row r="52" spans="1:10" x14ac:dyDescent="0.25">
      <c r="A52" s="144"/>
      <c r="B52" s="144"/>
      <c r="C52" s="144" t="s">
        <v>11</v>
      </c>
      <c r="D52" s="144">
        <v>0.5</v>
      </c>
      <c r="E52" s="145">
        <v>18467</v>
      </c>
      <c r="F52" s="144"/>
      <c r="G52" s="146"/>
      <c r="H52" s="146"/>
      <c r="I52" s="146"/>
      <c r="J52" s="146"/>
    </row>
    <row r="53" spans="1:10" x14ac:dyDescent="0.25">
      <c r="A53" s="144"/>
      <c r="B53" s="144"/>
      <c r="C53" s="144" t="s">
        <v>12</v>
      </c>
      <c r="D53" s="144">
        <v>0.5</v>
      </c>
      <c r="E53" s="145">
        <v>15291</v>
      </c>
      <c r="F53" s="144"/>
      <c r="G53" s="146"/>
      <c r="H53" s="146"/>
      <c r="I53" s="146"/>
      <c r="J53" s="146"/>
    </row>
    <row r="54" spans="1:10" x14ac:dyDescent="0.25">
      <c r="A54" s="144"/>
      <c r="B54" s="144"/>
      <c r="C54" s="144" t="s">
        <v>13</v>
      </c>
      <c r="D54" s="144">
        <v>0.5</v>
      </c>
      <c r="E54" s="145">
        <v>12022</v>
      </c>
      <c r="F54" s="144"/>
      <c r="G54" s="146"/>
      <c r="H54" s="146"/>
      <c r="I54" s="146"/>
      <c r="J54" s="146"/>
    </row>
    <row r="55" spans="1:10" x14ac:dyDescent="0.25">
      <c r="A55" s="144"/>
      <c r="B55" s="144"/>
      <c r="C55" s="144" t="s">
        <v>14</v>
      </c>
      <c r="D55" s="144">
        <v>0.5</v>
      </c>
      <c r="E55" s="145">
        <v>8402</v>
      </c>
      <c r="F55" s="144"/>
      <c r="G55" s="146"/>
      <c r="H55" s="146"/>
      <c r="I55" s="146"/>
      <c r="J55" s="146"/>
    </row>
    <row r="56" spans="1:10" x14ac:dyDescent="0.25">
      <c r="A56" s="144"/>
      <c r="B56" s="144"/>
      <c r="C56" s="144" t="s">
        <v>15</v>
      </c>
      <c r="D56" s="144">
        <v>32.5</v>
      </c>
      <c r="E56" s="145">
        <v>5069</v>
      </c>
      <c r="F56" s="144"/>
      <c r="G56" s="146"/>
      <c r="H56" s="146"/>
      <c r="I56" s="146"/>
      <c r="J56" s="146"/>
    </row>
    <row r="57" spans="1:10" x14ac:dyDescent="0.25">
      <c r="A57" s="144"/>
      <c r="B57" s="144"/>
      <c r="C57" s="144"/>
      <c r="D57" s="144"/>
      <c r="E57" s="144"/>
      <c r="F57" s="144"/>
      <c r="G57" s="146"/>
      <c r="H57" s="146"/>
      <c r="I57" s="146"/>
      <c r="J57" s="146"/>
    </row>
    <row r="58" spans="1:10" x14ac:dyDescent="0.25">
      <c r="A58" s="142" t="s">
        <v>174</v>
      </c>
      <c r="B58" s="142"/>
      <c r="C58" s="142"/>
      <c r="D58" s="142">
        <v>2</v>
      </c>
      <c r="E58" s="142"/>
      <c r="F58" s="142">
        <v>398</v>
      </c>
      <c r="G58" s="143">
        <f>D61*E61+D58*F58</f>
        <v>24840</v>
      </c>
      <c r="H58" s="143">
        <v>0.91</v>
      </c>
      <c r="I58" s="143">
        <f>G58*H58</f>
        <v>22604.400000000001</v>
      </c>
      <c r="J58" s="149">
        <v>22.7</v>
      </c>
    </row>
    <row r="59" spans="1:10" x14ac:dyDescent="0.25">
      <c r="A59" s="144"/>
      <c r="B59" s="144"/>
      <c r="C59" s="144" t="s">
        <v>11</v>
      </c>
      <c r="D59" s="144">
        <v>0</v>
      </c>
      <c r="E59" s="145">
        <v>18467</v>
      </c>
      <c r="F59" s="144"/>
      <c r="G59" s="146"/>
      <c r="H59" s="146"/>
      <c r="I59" s="146"/>
      <c r="J59" s="146"/>
    </row>
    <row r="60" spans="1:10" x14ac:dyDescent="0.25">
      <c r="A60" s="144"/>
      <c r="B60" s="144"/>
      <c r="C60" s="144" t="s">
        <v>12</v>
      </c>
      <c r="D60" s="144">
        <v>0</v>
      </c>
      <c r="E60" s="145">
        <v>15291</v>
      </c>
      <c r="F60" s="144"/>
      <c r="G60" s="146"/>
      <c r="H60" s="146"/>
      <c r="I60" s="146"/>
      <c r="J60" s="146"/>
    </row>
    <row r="61" spans="1:10" x14ac:dyDescent="0.25">
      <c r="A61" s="144"/>
      <c r="B61" s="144"/>
      <c r="C61" s="144" t="s">
        <v>13</v>
      </c>
      <c r="D61" s="144">
        <v>2</v>
      </c>
      <c r="E61" s="145">
        <v>12022</v>
      </c>
      <c r="F61" s="144"/>
      <c r="G61" s="146"/>
      <c r="H61" s="146"/>
      <c r="I61" s="146"/>
      <c r="J61" s="146"/>
    </row>
    <row r="62" spans="1:10" x14ac:dyDescent="0.25">
      <c r="A62" s="144"/>
      <c r="B62" s="144"/>
      <c r="C62" s="144" t="s">
        <v>14</v>
      </c>
      <c r="D62" s="144">
        <v>0</v>
      </c>
      <c r="E62" s="145">
        <v>8402</v>
      </c>
      <c r="F62" s="144"/>
      <c r="G62" s="146"/>
      <c r="H62" s="146"/>
      <c r="I62" s="146"/>
      <c r="J62" s="146"/>
    </row>
    <row r="63" spans="1:10" x14ac:dyDescent="0.25">
      <c r="A63" s="144"/>
      <c r="B63" s="144"/>
      <c r="C63" s="144" t="s">
        <v>15</v>
      </c>
      <c r="D63" s="144">
        <v>0</v>
      </c>
      <c r="E63" s="145">
        <v>5069</v>
      </c>
      <c r="F63" s="144"/>
      <c r="G63" s="146"/>
      <c r="H63" s="146"/>
      <c r="I63" s="146"/>
      <c r="J63" s="146"/>
    </row>
    <row r="64" spans="1:10" x14ac:dyDescent="0.25">
      <c r="A64" s="144"/>
      <c r="B64" s="144"/>
      <c r="C64" s="144"/>
      <c r="D64" s="144"/>
      <c r="E64" s="144"/>
      <c r="F64" s="144"/>
      <c r="G64" s="146"/>
      <c r="H64" s="146"/>
      <c r="I64" s="146"/>
      <c r="J64" s="146"/>
    </row>
    <row r="65" spans="1:10" x14ac:dyDescent="0.25">
      <c r="A65" s="142" t="s">
        <v>109</v>
      </c>
      <c r="B65" s="142"/>
      <c r="C65" s="142"/>
      <c r="D65" s="142">
        <v>20</v>
      </c>
      <c r="E65" s="142"/>
      <c r="F65" s="142">
        <v>398</v>
      </c>
      <c r="G65" s="143">
        <f>D68*E68+D65*F65</f>
        <v>248400</v>
      </c>
      <c r="H65" s="143">
        <v>0.89</v>
      </c>
      <c r="I65" s="143">
        <f>G65*H65</f>
        <v>221076</v>
      </c>
      <c r="J65" s="149">
        <f>ROUND(I65/1000,1)</f>
        <v>221.1</v>
      </c>
    </row>
    <row r="66" spans="1:10" x14ac:dyDescent="0.25">
      <c r="A66" s="144"/>
      <c r="B66" s="144"/>
      <c r="C66" s="144" t="s">
        <v>11</v>
      </c>
      <c r="D66" s="144">
        <v>0</v>
      </c>
      <c r="E66" s="145">
        <v>18467</v>
      </c>
      <c r="F66" s="144"/>
      <c r="G66" s="146"/>
      <c r="H66" s="146"/>
      <c r="I66" s="146"/>
      <c r="J66" s="146"/>
    </row>
    <row r="67" spans="1:10" x14ac:dyDescent="0.25">
      <c r="A67" s="144"/>
      <c r="B67" s="144"/>
      <c r="C67" s="144" t="s">
        <v>12</v>
      </c>
      <c r="D67" s="144">
        <v>0</v>
      </c>
      <c r="E67" s="145">
        <v>15291</v>
      </c>
      <c r="F67" s="144"/>
      <c r="G67" s="146"/>
      <c r="H67" s="146"/>
      <c r="I67" s="146"/>
      <c r="J67" s="146"/>
    </row>
    <row r="68" spans="1:10" x14ac:dyDescent="0.25">
      <c r="A68" s="144"/>
      <c r="B68" s="144"/>
      <c r="C68" s="144" t="s">
        <v>13</v>
      </c>
      <c r="D68" s="144">
        <v>20</v>
      </c>
      <c r="E68" s="145">
        <v>12022</v>
      </c>
      <c r="F68" s="144"/>
      <c r="G68" s="146"/>
      <c r="H68" s="146"/>
      <c r="I68" s="146"/>
      <c r="J68" s="146"/>
    </row>
    <row r="69" spans="1:10" x14ac:dyDescent="0.25">
      <c r="A69" s="144"/>
      <c r="B69" s="144"/>
      <c r="C69" s="144" t="s">
        <v>14</v>
      </c>
      <c r="D69" s="144">
        <v>0</v>
      </c>
      <c r="E69" s="145">
        <v>8402</v>
      </c>
      <c r="F69" s="144"/>
      <c r="G69" s="146"/>
      <c r="H69" s="146"/>
      <c r="I69" s="146"/>
      <c r="J69" s="146"/>
    </row>
    <row r="70" spans="1:10" x14ac:dyDescent="0.25">
      <c r="A70" s="144"/>
      <c r="B70" s="144"/>
      <c r="C70" s="144" t="s">
        <v>15</v>
      </c>
      <c r="D70" s="144">
        <v>0</v>
      </c>
      <c r="E70" s="145">
        <v>5069</v>
      </c>
      <c r="F70" s="144"/>
      <c r="G70" s="146"/>
      <c r="H70" s="146"/>
      <c r="I70" s="146"/>
      <c r="J70" s="146"/>
    </row>
    <row r="71" spans="1:10" x14ac:dyDescent="0.25">
      <c r="A71" s="144"/>
      <c r="B71" s="144"/>
      <c r="C71" s="144"/>
      <c r="D71" s="144"/>
      <c r="E71" s="144"/>
      <c r="F71" s="144"/>
      <c r="G71" s="146"/>
      <c r="H71" s="146"/>
      <c r="I71" s="146"/>
      <c r="J71" s="146"/>
    </row>
    <row r="72" spans="1:10" x14ac:dyDescent="0.25">
      <c r="A72" s="144"/>
      <c r="B72" s="144"/>
      <c r="C72" s="144"/>
      <c r="D72" s="144"/>
      <c r="E72" s="144"/>
      <c r="F72" s="144"/>
      <c r="G72" s="146"/>
      <c r="H72" s="146"/>
      <c r="I72" s="146"/>
      <c r="J72" s="146"/>
    </row>
    <row r="73" spans="1:10" x14ac:dyDescent="0.25">
      <c r="A73" s="140" t="s">
        <v>93</v>
      </c>
      <c r="B73" s="144"/>
      <c r="C73" s="144"/>
      <c r="D73" s="144"/>
      <c r="E73" s="144"/>
      <c r="F73" s="144"/>
      <c r="G73" s="146"/>
      <c r="H73" s="146"/>
      <c r="I73" s="146"/>
      <c r="J73" s="146"/>
    </row>
    <row r="74" spans="1:10" x14ac:dyDescent="0.25">
      <c r="A74" s="142" t="s">
        <v>94</v>
      </c>
      <c r="B74" s="142"/>
      <c r="C74" s="142"/>
      <c r="D74" s="142">
        <v>20</v>
      </c>
      <c r="E74" s="142"/>
      <c r="F74" s="142">
        <v>398</v>
      </c>
      <c r="G74" s="143">
        <f>D79*E79+D74*F74</f>
        <v>109340</v>
      </c>
      <c r="H74" s="143">
        <v>0.91</v>
      </c>
      <c r="I74" s="143">
        <f>G74*H74</f>
        <v>99499.400000000009</v>
      </c>
      <c r="J74" s="149">
        <f>ROUND(I74/1000,1)</f>
        <v>99.5</v>
      </c>
    </row>
    <row r="75" spans="1:10" x14ac:dyDescent="0.25">
      <c r="A75" s="144"/>
      <c r="B75" s="144"/>
      <c r="C75" s="144" t="s">
        <v>11</v>
      </c>
      <c r="D75" s="144">
        <v>0</v>
      </c>
      <c r="E75" s="145">
        <v>18467</v>
      </c>
      <c r="F75" s="144"/>
      <c r="G75" s="146"/>
      <c r="H75" s="146"/>
      <c r="I75" s="146"/>
      <c r="J75" s="146"/>
    </row>
    <row r="76" spans="1:10" x14ac:dyDescent="0.25">
      <c r="A76" s="144"/>
      <c r="B76" s="144"/>
      <c r="C76" s="144" t="s">
        <v>12</v>
      </c>
      <c r="D76" s="144">
        <v>0</v>
      </c>
      <c r="E76" s="145">
        <v>15291</v>
      </c>
      <c r="F76" s="144"/>
      <c r="G76" s="146"/>
      <c r="H76" s="146"/>
      <c r="I76" s="146"/>
      <c r="J76" s="146"/>
    </row>
    <row r="77" spans="1:10" x14ac:dyDescent="0.25">
      <c r="A77" s="144"/>
      <c r="B77" s="144"/>
      <c r="C77" s="144" t="s">
        <v>13</v>
      </c>
      <c r="D77" s="144">
        <v>0</v>
      </c>
      <c r="E77" s="145">
        <v>12022</v>
      </c>
      <c r="F77" s="144"/>
      <c r="G77" s="146"/>
      <c r="H77" s="146"/>
      <c r="I77" s="146"/>
      <c r="J77" s="146"/>
    </row>
    <row r="78" spans="1:10" x14ac:dyDescent="0.25">
      <c r="A78" s="144"/>
      <c r="B78" s="144"/>
      <c r="C78" s="144" t="s">
        <v>14</v>
      </c>
      <c r="D78" s="144">
        <v>0</v>
      </c>
      <c r="E78" s="145">
        <v>8402</v>
      </c>
      <c r="F78" s="144"/>
      <c r="G78" s="146"/>
      <c r="H78" s="146"/>
      <c r="I78" s="146"/>
      <c r="J78" s="146"/>
    </row>
    <row r="79" spans="1:10" x14ac:dyDescent="0.25">
      <c r="A79" s="144"/>
      <c r="B79" s="144"/>
      <c r="C79" s="144" t="s">
        <v>15</v>
      </c>
      <c r="D79" s="144">
        <v>20</v>
      </c>
      <c r="E79" s="145">
        <v>5069</v>
      </c>
      <c r="F79" s="144"/>
      <c r="G79" s="146"/>
      <c r="H79" s="146"/>
      <c r="I79" s="146"/>
      <c r="J79" s="146"/>
    </row>
    <row r="80" spans="1:10" x14ac:dyDescent="0.25">
      <c r="A80" s="144"/>
      <c r="B80" s="144"/>
      <c r="C80" s="144"/>
      <c r="D80" s="144"/>
      <c r="E80" s="144"/>
      <c r="F80" s="144"/>
      <c r="G80" s="146"/>
      <c r="H80" s="146"/>
      <c r="I80" s="146"/>
      <c r="J80" s="146"/>
    </row>
    <row r="81" spans="1:10" x14ac:dyDescent="0.25">
      <c r="A81" s="142" t="s">
        <v>175</v>
      </c>
      <c r="B81" s="142"/>
      <c r="C81" s="142"/>
      <c r="D81" s="142">
        <v>25</v>
      </c>
      <c r="E81" s="142"/>
      <c r="F81" s="142">
        <v>398</v>
      </c>
      <c r="G81" s="143">
        <f>D85*E85+D86*E86+D81*F81</f>
        <v>186670</v>
      </c>
      <c r="H81" s="143">
        <v>0.91</v>
      </c>
      <c r="I81" s="143">
        <f>G81*H81</f>
        <v>169869.7</v>
      </c>
      <c r="J81" s="149">
        <f>ROUND(I81/1000,1)</f>
        <v>169.9</v>
      </c>
    </row>
    <row r="82" spans="1:10" x14ac:dyDescent="0.25">
      <c r="A82" s="144"/>
      <c r="B82" s="144"/>
      <c r="C82" s="144" t="s">
        <v>11</v>
      </c>
      <c r="D82" s="144">
        <v>0</v>
      </c>
      <c r="E82" s="145">
        <v>18467</v>
      </c>
      <c r="F82" s="144"/>
      <c r="G82" s="146"/>
      <c r="H82" s="146"/>
      <c r="I82" s="146"/>
      <c r="J82" s="146"/>
    </row>
    <row r="83" spans="1:10" x14ac:dyDescent="0.25">
      <c r="A83" s="144"/>
      <c r="B83" s="144"/>
      <c r="C83" s="144" t="s">
        <v>12</v>
      </c>
      <c r="D83" s="144">
        <v>0</v>
      </c>
      <c r="E83" s="145">
        <v>15291</v>
      </c>
      <c r="F83" s="144"/>
      <c r="G83" s="146"/>
      <c r="H83" s="146"/>
      <c r="I83" s="146"/>
      <c r="J83" s="146"/>
    </row>
    <row r="84" spans="1:10" x14ac:dyDescent="0.25">
      <c r="A84" s="144"/>
      <c r="B84" s="144"/>
      <c r="C84" s="144" t="s">
        <v>13</v>
      </c>
      <c r="D84" s="144">
        <v>0</v>
      </c>
      <c r="E84" s="145">
        <v>12022</v>
      </c>
      <c r="F84" s="144"/>
      <c r="G84" s="146"/>
      <c r="H84" s="146"/>
      <c r="I84" s="146"/>
      <c r="J84" s="146"/>
    </row>
    <row r="85" spans="1:10" x14ac:dyDescent="0.25">
      <c r="A85" s="144"/>
      <c r="B85" s="144"/>
      <c r="C85" s="144" t="s">
        <v>14</v>
      </c>
      <c r="D85" s="144">
        <v>15</v>
      </c>
      <c r="E85" s="145">
        <v>8402</v>
      </c>
      <c r="F85" s="144"/>
      <c r="G85" s="146"/>
      <c r="H85" s="146"/>
      <c r="I85" s="146"/>
      <c r="J85" s="146"/>
    </row>
    <row r="86" spans="1:10" x14ac:dyDescent="0.25">
      <c r="A86" s="144"/>
      <c r="B86" s="144"/>
      <c r="C86" s="144" t="s">
        <v>15</v>
      </c>
      <c r="D86" s="144">
        <v>10</v>
      </c>
      <c r="E86" s="145">
        <v>5069</v>
      </c>
      <c r="F86" s="144"/>
      <c r="G86" s="146"/>
      <c r="H86" s="146"/>
      <c r="I86" s="146"/>
      <c r="J86" s="146"/>
    </row>
    <row r="87" spans="1:10" x14ac:dyDescent="0.25">
      <c r="A87" s="144"/>
      <c r="B87" s="144"/>
      <c r="C87" s="144"/>
      <c r="D87" s="144"/>
      <c r="E87" s="144"/>
      <c r="F87" s="144"/>
      <c r="G87" s="146"/>
      <c r="H87" s="146"/>
      <c r="I87" s="146"/>
      <c r="J87" s="146"/>
    </row>
    <row r="88" spans="1:10" x14ac:dyDescent="0.25">
      <c r="A88" s="144"/>
      <c r="B88" s="144"/>
      <c r="C88" s="144"/>
      <c r="D88" s="144"/>
      <c r="E88" s="144"/>
      <c r="F88" s="144"/>
      <c r="G88" s="146"/>
      <c r="H88" s="146"/>
      <c r="I88" s="146"/>
      <c r="J88" s="146"/>
    </row>
    <row r="89" spans="1:10" x14ac:dyDescent="0.25">
      <c r="A89" s="142" t="s">
        <v>176</v>
      </c>
      <c r="B89" s="142"/>
      <c r="C89" s="142"/>
      <c r="D89" s="142">
        <v>29.68</v>
      </c>
      <c r="E89" s="142"/>
      <c r="F89" s="142">
        <v>398</v>
      </c>
      <c r="G89" s="143">
        <f>D94*E94+D89*F89</f>
        <v>162260.56</v>
      </c>
      <c r="H89" s="143">
        <v>0.92</v>
      </c>
      <c r="I89" s="143">
        <f>G89*H89</f>
        <v>149279.71520000001</v>
      </c>
      <c r="J89" s="149">
        <f>ROUND(I89/1000,1)</f>
        <v>149.30000000000001</v>
      </c>
    </row>
    <row r="90" spans="1:10" x14ac:dyDescent="0.25">
      <c r="A90" s="144"/>
      <c r="B90" s="144"/>
      <c r="C90" s="144" t="s">
        <v>11</v>
      </c>
      <c r="D90" s="144">
        <v>0</v>
      </c>
      <c r="E90" s="145">
        <v>18467</v>
      </c>
      <c r="F90" s="144"/>
      <c r="G90" s="146"/>
      <c r="H90" s="146"/>
      <c r="I90" s="146"/>
      <c r="J90" s="146"/>
    </row>
    <row r="91" spans="1:10" x14ac:dyDescent="0.25">
      <c r="A91" s="144"/>
      <c r="B91" s="144"/>
      <c r="C91" s="144" t="s">
        <v>12</v>
      </c>
      <c r="D91" s="144">
        <v>0</v>
      </c>
      <c r="E91" s="145">
        <v>15291</v>
      </c>
      <c r="F91" s="144"/>
      <c r="G91" s="146"/>
      <c r="H91" s="146"/>
      <c r="I91" s="146"/>
      <c r="J91" s="146"/>
    </row>
    <row r="92" spans="1:10" x14ac:dyDescent="0.25">
      <c r="A92" s="144"/>
      <c r="B92" s="144"/>
      <c r="C92" s="144" t="s">
        <v>13</v>
      </c>
      <c r="D92" s="144">
        <v>0</v>
      </c>
      <c r="E92" s="145">
        <v>12022</v>
      </c>
      <c r="F92" s="144"/>
      <c r="G92" s="146"/>
      <c r="H92" s="146"/>
      <c r="I92" s="146"/>
      <c r="J92" s="146"/>
    </row>
    <row r="93" spans="1:10" x14ac:dyDescent="0.25">
      <c r="A93" s="144"/>
      <c r="B93" s="144"/>
      <c r="C93" s="144" t="s">
        <v>14</v>
      </c>
      <c r="D93" s="144">
        <v>0</v>
      </c>
      <c r="E93" s="145">
        <v>8402</v>
      </c>
      <c r="F93" s="144"/>
      <c r="G93" s="146"/>
      <c r="H93" s="146"/>
      <c r="I93" s="146"/>
      <c r="J93" s="146"/>
    </row>
    <row r="94" spans="1:10" x14ac:dyDescent="0.25">
      <c r="A94" s="144"/>
      <c r="B94" s="144"/>
      <c r="C94" s="144" t="s">
        <v>15</v>
      </c>
      <c r="D94" s="144">
        <v>29.68</v>
      </c>
      <c r="E94" s="145">
        <v>5069</v>
      </c>
      <c r="F94" s="144"/>
      <c r="G94" s="146"/>
      <c r="H94" s="146"/>
      <c r="I94" s="146"/>
      <c r="J94" s="146"/>
    </row>
    <row r="95" spans="1:10" x14ac:dyDescent="0.25">
      <c r="A95" s="144"/>
      <c r="B95" s="144"/>
      <c r="C95" s="144"/>
      <c r="D95" s="144"/>
      <c r="E95" s="144"/>
      <c r="F95" s="144"/>
      <c r="G95" s="146"/>
      <c r="H95" s="146"/>
      <c r="I95" s="146"/>
      <c r="J95" s="146"/>
    </row>
    <row r="96" spans="1:10" x14ac:dyDescent="0.25">
      <c r="A96" s="142" t="s">
        <v>177</v>
      </c>
      <c r="B96" s="142"/>
      <c r="C96" s="142"/>
      <c r="D96" s="142">
        <v>13.3</v>
      </c>
      <c r="E96" s="142"/>
      <c r="F96" s="142">
        <v>398</v>
      </c>
      <c r="G96" s="143">
        <f>E99*D99+D100*E100+D96*F96</f>
        <v>136588</v>
      </c>
      <c r="H96" s="143">
        <v>0.9</v>
      </c>
      <c r="I96" s="143">
        <f>G96*H96</f>
        <v>122929.2</v>
      </c>
      <c r="J96" s="149">
        <v>123</v>
      </c>
    </row>
    <row r="97" spans="1:10" x14ac:dyDescent="0.25">
      <c r="A97" s="144"/>
      <c r="B97" s="144"/>
      <c r="C97" s="144" t="s">
        <v>11</v>
      </c>
      <c r="D97" s="144">
        <v>0</v>
      </c>
      <c r="E97" s="145">
        <v>18467</v>
      </c>
      <c r="F97" s="144"/>
      <c r="G97" s="146"/>
      <c r="H97" s="146"/>
      <c r="I97" s="146"/>
      <c r="J97" s="146"/>
    </row>
    <row r="98" spans="1:10" x14ac:dyDescent="0.25">
      <c r="A98" s="144"/>
      <c r="B98" s="144"/>
      <c r="C98" s="144" t="s">
        <v>12</v>
      </c>
      <c r="D98" s="144">
        <v>0</v>
      </c>
      <c r="E98" s="145">
        <v>15291</v>
      </c>
      <c r="F98" s="144"/>
      <c r="G98" s="146"/>
      <c r="H98" s="146"/>
      <c r="I98" s="146"/>
      <c r="J98" s="146"/>
    </row>
    <row r="99" spans="1:10" x14ac:dyDescent="0.25">
      <c r="A99" s="144"/>
      <c r="B99" s="144"/>
      <c r="C99" s="144" t="s">
        <v>13</v>
      </c>
      <c r="D99" s="144">
        <v>5.4</v>
      </c>
      <c r="E99" s="145">
        <v>12022</v>
      </c>
      <c r="F99" s="144"/>
      <c r="G99" s="146"/>
      <c r="H99" s="146"/>
      <c r="I99" s="146"/>
      <c r="J99" s="146"/>
    </row>
    <row r="100" spans="1:10" x14ac:dyDescent="0.25">
      <c r="A100" s="144"/>
      <c r="B100" s="144"/>
      <c r="C100" s="144" t="s">
        <v>14</v>
      </c>
      <c r="D100" s="144">
        <v>7.9</v>
      </c>
      <c r="E100" s="145">
        <v>8402</v>
      </c>
      <c r="F100" s="144"/>
      <c r="G100" s="146"/>
      <c r="H100" s="146"/>
      <c r="I100" s="146"/>
      <c r="J100" s="146"/>
    </row>
    <row r="101" spans="1:10" x14ac:dyDescent="0.25">
      <c r="A101" s="144"/>
      <c r="B101" s="144"/>
      <c r="C101" s="144" t="s">
        <v>15</v>
      </c>
      <c r="D101" s="144">
        <v>0</v>
      </c>
      <c r="E101" s="145">
        <v>5069</v>
      </c>
      <c r="F101" s="144"/>
      <c r="G101" s="146"/>
      <c r="H101" s="146"/>
      <c r="I101" s="146"/>
      <c r="J101" s="146"/>
    </row>
    <row r="102" spans="1:10" x14ac:dyDescent="0.25">
      <c r="A102" s="144"/>
      <c r="B102" s="144"/>
      <c r="C102" s="144"/>
      <c r="D102" s="144"/>
      <c r="E102" s="144"/>
      <c r="F102" s="144"/>
      <c r="G102" s="146"/>
      <c r="H102" s="146"/>
      <c r="I102" s="146"/>
      <c r="J102" s="146"/>
    </row>
    <row r="103" spans="1:10" x14ac:dyDescent="0.25">
      <c r="A103" s="140" t="s">
        <v>116</v>
      </c>
      <c r="B103" s="144"/>
      <c r="C103" s="144"/>
      <c r="D103" s="144"/>
      <c r="E103" s="144"/>
      <c r="F103" s="144"/>
      <c r="G103" s="146"/>
      <c r="H103" s="146"/>
      <c r="I103" s="146"/>
      <c r="J103" s="146"/>
    </row>
    <row r="104" spans="1:10" x14ac:dyDescent="0.25">
      <c r="A104" s="142" t="s">
        <v>119</v>
      </c>
      <c r="B104" s="142"/>
      <c r="C104" s="142"/>
      <c r="D104" s="142">
        <v>101.8</v>
      </c>
      <c r="E104" s="142"/>
      <c r="F104" s="142">
        <v>398</v>
      </c>
      <c r="G104" s="143">
        <f>D105*E105+D107*E107+D106*E106+D108*E108+D109*E109+D104*F104</f>
        <v>1351001.5</v>
      </c>
      <c r="H104" s="143">
        <v>0.92</v>
      </c>
      <c r="I104" s="143">
        <f>G104*H104</f>
        <v>1242921.3800000001</v>
      </c>
      <c r="J104" s="149">
        <v>1243</v>
      </c>
    </row>
    <row r="105" spans="1:10" x14ac:dyDescent="0.25">
      <c r="C105" s="144" t="s">
        <v>11</v>
      </c>
      <c r="D105" s="144">
        <v>18</v>
      </c>
      <c r="E105" s="145">
        <v>18467</v>
      </c>
      <c r="F105" s="144"/>
      <c r="G105" s="146"/>
      <c r="H105" s="146"/>
      <c r="I105" s="146"/>
      <c r="J105" s="146"/>
    </row>
    <row r="106" spans="1:10" x14ac:dyDescent="0.25">
      <c r="A106" s="144"/>
      <c r="B106" s="144"/>
      <c r="C106" s="144" t="s">
        <v>12</v>
      </c>
      <c r="D106" s="144">
        <v>24</v>
      </c>
      <c r="E106" s="145">
        <v>15291</v>
      </c>
      <c r="F106" s="144"/>
      <c r="G106" s="146"/>
      <c r="H106" s="146"/>
      <c r="I106" s="146"/>
      <c r="J106" s="146"/>
    </row>
    <row r="107" spans="1:10" x14ac:dyDescent="0.25">
      <c r="A107" s="144"/>
      <c r="B107" s="144"/>
      <c r="C107" s="144" t="s">
        <v>13</v>
      </c>
      <c r="D107" s="144">
        <v>36</v>
      </c>
      <c r="E107" s="145">
        <v>12022</v>
      </c>
      <c r="F107" s="144"/>
      <c r="G107" s="146"/>
      <c r="H107" s="146"/>
      <c r="I107" s="146"/>
      <c r="J107" s="146"/>
    </row>
    <row r="108" spans="1:10" x14ac:dyDescent="0.25">
      <c r="A108" s="144"/>
      <c r="B108" s="144"/>
      <c r="C108" s="144" t="s">
        <v>14</v>
      </c>
      <c r="D108" s="144">
        <v>17.3</v>
      </c>
      <c r="E108" s="145">
        <v>8402</v>
      </c>
      <c r="F108" s="144"/>
      <c r="G108" s="146"/>
      <c r="H108" s="146"/>
      <c r="I108" s="146"/>
      <c r="J108" s="146"/>
    </row>
    <row r="109" spans="1:10" x14ac:dyDescent="0.25">
      <c r="A109" s="144"/>
      <c r="B109" s="144"/>
      <c r="C109" s="144" t="s">
        <v>15</v>
      </c>
      <c r="D109" s="144">
        <v>6.5</v>
      </c>
      <c r="E109" s="145">
        <v>5069</v>
      </c>
      <c r="F109" s="144"/>
      <c r="G109" s="146"/>
      <c r="H109" s="146"/>
      <c r="I109" s="146"/>
      <c r="J109" s="146"/>
    </row>
    <row r="110" spans="1:10" x14ac:dyDescent="0.25">
      <c r="A110" s="144"/>
      <c r="B110" s="144"/>
      <c r="C110" s="144"/>
      <c r="D110" s="144"/>
      <c r="E110" s="144"/>
      <c r="F110" s="144"/>
      <c r="G110" s="146"/>
      <c r="H110" s="146"/>
      <c r="I110" s="146"/>
      <c r="J110" s="146"/>
    </row>
    <row r="111" spans="1:10" x14ac:dyDescent="0.25">
      <c r="A111" s="142" t="s">
        <v>178</v>
      </c>
      <c r="B111" s="142"/>
      <c r="C111" s="142"/>
      <c r="D111" s="142">
        <v>30</v>
      </c>
      <c r="E111" s="142"/>
      <c r="F111" s="142">
        <v>398</v>
      </c>
      <c r="G111" s="143">
        <f>D112*E112+D113*E113+D114*E114+D115*E115+D116*E116+D111*F111</f>
        <v>350261</v>
      </c>
      <c r="H111" s="143">
        <v>0.85</v>
      </c>
      <c r="I111" s="143">
        <f>G111*H111</f>
        <v>297721.84999999998</v>
      </c>
      <c r="J111" s="149">
        <v>297.8</v>
      </c>
    </row>
    <row r="112" spans="1:10" x14ac:dyDescent="0.25">
      <c r="A112" s="144"/>
      <c r="B112" s="144"/>
      <c r="C112" s="144" t="s">
        <v>11</v>
      </c>
      <c r="D112" s="144">
        <v>2</v>
      </c>
      <c r="E112" s="145">
        <v>18467</v>
      </c>
      <c r="F112" s="144"/>
      <c r="G112" s="146"/>
      <c r="H112" s="146"/>
      <c r="I112" s="146"/>
      <c r="J112" s="146"/>
    </row>
    <row r="113" spans="1:10" x14ac:dyDescent="0.25">
      <c r="A113" s="144"/>
      <c r="B113" s="144"/>
      <c r="C113" s="144" t="s">
        <v>12</v>
      </c>
      <c r="D113" s="144">
        <v>10</v>
      </c>
      <c r="E113" s="145">
        <v>15291</v>
      </c>
      <c r="F113" s="144"/>
      <c r="G113" s="146"/>
      <c r="H113" s="146"/>
      <c r="I113" s="146"/>
      <c r="J113" s="146"/>
    </row>
    <row r="114" spans="1:10" x14ac:dyDescent="0.25">
      <c r="A114" s="144"/>
      <c r="B114" s="144"/>
      <c r="C114" s="144" t="s">
        <v>13</v>
      </c>
      <c r="D114" s="144">
        <v>2</v>
      </c>
      <c r="E114" s="145">
        <v>12022</v>
      </c>
      <c r="F114" s="144"/>
      <c r="G114" s="146"/>
      <c r="H114" s="146"/>
      <c r="I114" s="146"/>
      <c r="J114" s="146"/>
    </row>
    <row r="115" spans="1:10" x14ac:dyDescent="0.25">
      <c r="A115" s="144"/>
      <c r="B115" s="144"/>
      <c r="C115" s="144" t="s">
        <v>14</v>
      </c>
      <c r="D115" s="144">
        <v>13</v>
      </c>
      <c r="E115" s="145">
        <v>8402</v>
      </c>
      <c r="F115" s="144"/>
      <c r="G115" s="146"/>
      <c r="H115" s="146"/>
      <c r="I115" s="146"/>
      <c r="J115" s="146"/>
    </row>
    <row r="116" spans="1:10" x14ac:dyDescent="0.25">
      <c r="A116" s="144"/>
      <c r="B116" s="144"/>
      <c r="C116" s="144" t="s">
        <v>15</v>
      </c>
      <c r="D116" s="144">
        <v>3</v>
      </c>
      <c r="E116" s="145">
        <v>5069</v>
      </c>
      <c r="F116" s="144"/>
      <c r="G116" s="146"/>
      <c r="H116" s="146"/>
      <c r="I116" s="146"/>
      <c r="J116" s="146"/>
    </row>
    <row r="117" spans="1:10" x14ac:dyDescent="0.25">
      <c r="A117" s="144"/>
      <c r="B117" s="144"/>
      <c r="C117" s="144"/>
      <c r="D117" s="144"/>
      <c r="E117" s="144"/>
      <c r="F117" s="144"/>
      <c r="G117" s="146"/>
      <c r="H117" s="146"/>
      <c r="I117" s="146"/>
      <c r="J117" s="146"/>
    </row>
    <row r="118" spans="1:10" x14ac:dyDescent="0.25">
      <c r="A118" s="142" t="s">
        <v>179</v>
      </c>
      <c r="B118" s="142"/>
      <c r="C118" s="142"/>
      <c r="D118" s="142">
        <v>65</v>
      </c>
      <c r="E118" s="142"/>
      <c r="F118" s="142">
        <v>398</v>
      </c>
      <c r="G118" s="143">
        <f>D121*E121+D122*E122+D123*E123+D118*F118</f>
        <v>542975</v>
      </c>
      <c r="H118" s="143">
        <v>0.9</v>
      </c>
      <c r="I118" s="143">
        <f>G118*H118</f>
        <v>488677.5</v>
      </c>
      <c r="J118" s="149">
        <f>ROUND(I118/1000,1)</f>
        <v>488.7</v>
      </c>
    </row>
    <row r="119" spans="1:10" x14ac:dyDescent="0.25">
      <c r="A119" s="144"/>
      <c r="B119" s="144"/>
      <c r="C119" s="144" t="s">
        <v>11</v>
      </c>
      <c r="D119" s="144">
        <v>0</v>
      </c>
      <c r="E119" s="145">
        <v>18467</v>
      </c>
      <c r="F119" s="144"/>
      <c r="G119" s="146"/>
      <c r="H119" s="146"/>
      <c r="I119" s="146"/>
      <c r="J119" s="146"/>
    </row>
    <row r="120" spans="1:10" x14ac:dyDescent="0.25">
      <c r="A120" s="144"/>
      <c r="B120" s="144"/>
      <c r="C120" s="144" t="s">
        <v>12</v>
      </c>
      <c r="D120" s="144">
        <v>0</v>
      </c>
      <c r="E120" s="145">
        <v>15291</v>
      </c>
      <c r="F120" s="144"/>
      <c r="G120" s="146"/>
      <c r="H120" s="146"/>
      <c r="I120" s="146"/>
      <c r="J120" s="146"/>
    </row>
    <row r="121" spans="1:10" x14ac:dyDescent="0.25">
      <c r="A121" s="144"/>
      <c r="B121" s="144"/>
      <c r="C121" s="144" t="s">
        <v>13</v>
      </c>
      <c r="D121" s="144">
        <v>15</v>
      </c>
      <c r="E121" s="145">
        <v>12022</v>
      </c>
      <c r="F121" s="144"/>
      <c r="G121" s="146"/>
      <c r="H121" s="146"/>
      <c r="I121" s="146"/>
      <c r="J121" s="146"/>
    </row>
    <row r="122" spans="1:10" x14ac:dyDescent="0.25">
      <c r="A122" s="144"/>
      <c r="B122" s="144"/>
      <c r="C122" s="144" t="s">
        <v>14</v>
      </c>
      <c r="D122" s="144">
        <v>25</v>
      </c>
      <c r="E122" s="145">
        <v>8402</v>
      </c>
      <c r="F122" s="144"/>
      <c r="G122" s="146"/>
      <c r="H122" s="146"/>
      <c r="I122" s="146"/>
      <c r="J122" s="146"/>
    </row>
    <row r="123" spans="1:10" x14ac:dyDescent="0.25">
      <c r="A123" s="144"/>
      <c r="B123" s="144"/>
      <c r="C123" s="144" t="s">
        <v>15</v>
      </c>
      <c r="D123" s="144">
        <v>25</v>
      </c>
      <c r="E123" s="145">
        <v>5069</v>
      </c>
      <c r="F123" s="144"/>
      <c r="G123" s="146"/>
      <c r="H123" s="146"/>
      <c r="I123" s="146"/>
      <c r="J123" s="146"/>
    </row>
    <row r="124" spans="1:10" x14ac:dyDescent="0.25">
      <c r="A124" s="144"/>
      <c r="B124" s="144"/>
      <c r="C124" s="144"/>
      <c r="D124" s="144"/>
      <c r="E124" s="144"/>
      <c r="F124" s="144"/>
      <c r="G124" s="146"/>
      <c r="H124" s="146"/>
      <c r="I124" s="146"/>
      <c r="J124" s="146"/>
    </row>
    <row r="125" spans="1:10" x14ac:dyDescent="0.25">
      <c r="A125" s="142" t="s">
        <v>118</v>
      </c>
      <c r="B125" s="142"/>
      <c r="C125" s="142"/>
      <c r="D125" s="142">
        <v>95</v>
      </c>
      <c r="E125" s="142"/>
      <c r="F125" s="142">
        <v>398</v>
      </c>
      <c r="G125" s="143">
        <f>D126*E126+D127*E127+D128*E128+D129*E129+D130*E130+D125*F125</f>
        <v>1104151</v>
      </c>
      <c r="H125" s="143">
        <v>0.91</v>
      </c>
      <c r="I125" s="143">
        <f>G125*H125</f>
        <v>1004777.41</v>
      </c>
      <c r="J125" s="149">
        <f>ROUND(I125/1000,1)</f>
        <v>1004.8</v>
      </c>
    </row>
    <row r="126" spans="1:10" x14ac:dyDescent="0.25">
      <c r="A126" s="144"/>
      <c r="B126" s="144"/>
      <c r="C126" s="144" t="s">
        <v>11</v>
      </c>
      <c r="D126" s="144">
        <v>15</v>
      </c>
      <c r="E126" s="145">
        <v>18467</v>
      </c>
      <c r="F126" s="144"/>
      <c r="G126" s="146"/>
      <c r="H126" s="146"/>
      <c r="I126" s="146"/>
      <c r="J126" s="146"/>
    </row>
    <row r="127" spans="1:10" x14ac:dyDescent="0.25">
      <c r="A127" s="144"/>
      <c r="B127" s="144"/>
      <c r="C127" s="144" t="s">
        <v>12</v>
      </c>
      <c r="D127" s="144">
        <v>15</v>
      </c>
      <c r="E127" s="145">
        <v>15291</v>
      </c>
      <c r="F127" s="144"/>
      <c r="G127" s="146"/>
      <c r="H127" s="146"/>
      <c r="I127" s="146"/>
      <c r="J127" s="146"/>
    </row>
    <row r="128" spans="1:10" x14ac:dyDescent="0.25">
      <c r="A128" s="144"/>
      <c r="B128" s="144"/>
      <c r="C128" s="144" t="s">
        <v>13</v>
      </c>
      <c r="D128" s="144">
        <v>25</v>
      </c>
      <c r="E128" s="145">
        <v>12022</v>
      </c>
      <c r="F128" s="144"/>
      <c r="G128" s="146"/>
      <c r="H128" s="146"/>
      <c r="I128" s="146"/>
      <c r="J128" s="146"/>
    </row>
    <row r="129" spans="1:10" x14ac:dyDescent="0.25">
      <c r="A129" s="144"/>
      <c r="B129" s="144"/>
      <c r="C129" s="144" t="s">
        <v>14</v>
      </c>
      <c r="D129" s="144">
        <v>17</v>
      </c>
      <c r="E129" s="145">
        <v>8402</v>
      </c>
      <c r="F129" s="144"/>
      <c r="G129" s="146"/>
      <c r="H129" s="146"/>
      <c r="I129" s="146"/>
      <c r="J129" s="146"/>
    </row>
    <row r="130" spans="1:10" x14ac:dyDescent="0.25">
      <c r="A130" s="144"/>
      <c r="B130" s="144"/>
      <c r="C130" s="144" t="s">
        <v>15</v>
      </c>
      <c r="D130" s="144">
        <v>23</v>
      </c>
      <c r="E130" s="145">
        <v>5069</v>
      </c>
      <c r="F130" s="144"/>
      <c r="G130" s="146"/>
      <c r="H130" s="146"/>
      <c r="I130" s="146"/>
      <c r="J130" s="146"/>
    </row>
    <row r="131" spans="1:10" x14ac:dyDescent="0.25">
      <c r="A131" s="144"/>
      <c r="B131" s="144"/>
      <c r="C131" s="144"/>
      <c r="D131" s="144"/>
      <c r="E131" s="144"/>
      <c r="F131" s="144"/>
      <c r="G131" s="146"/>
      <c r="H131" s="146"/>
      <c r="I131" s="146"/>
      <c r="J131" s="146"/>
    </row>
    <row r="132" spans="1:10" x14ac:dyDescent="0.25">
      <c r="A132" s="142" t="s">
        <v>158</v>
      </c>
      <c r="B132" s="142"/>
      <c r="C132" s="142"/>
      <c r="D132" s="142">
        <v>23.65</v>
      </c>
      <c r="E132" s="142"/>
      <c r="F132" s="142">
        <v>398</v>
      </c>
      <c r="G132" s="143">
        <f>D136*E136+D132*F132</f>
        <v>208120</v>
      </c>
      <c r="H132" s="143">
        <v>0.89</v>
      </c>
      <c r="I132" s="143">
        <f>G132*H132</f>
        <v>185226.8</v>
      </c>
      <c r="J132" s="149">
        <v>185.3</v>
      </c>
    </row>
    <row r="133" spans="1:10" x14ac:dyDescent="0.25">
      <c r="A133" s="144"/>
      <c r="B133" s="144"/>
      <c r="C133" s="144" t="s">
        <v>11</v>
      </c>
      <c r="D133" s="144">
        <v>0</v>
      </c>
      <c r="E133" s="145">
        <v>18467</v>
      </c>
      <c r="F133" s="144"/>
      <c r="G133" s="146"/>
      <c r="H133" s="146"/>
      <c r="I133" s="146"/>
      <c r="J133" s="146"/>
    </row>
    <row r="134" spans="1:10" x14ac:dyDescent="0.25">
      <c r="A134" s="144"/>
      <c r="B134" s="144"/>
      <c r="C134" s="144" t="s">
        <v>12</v>
      </c>
      <c r="D134" s="144">
        <v>0</v>
      </c>
      <c r="E134" s="145">
        <v>15291</v>
      </c>
      <c r="F134" s="144"/>
      <c r="G134" s="146"/>
      <c r="H134" s="146"/>
      <c r="I134" s="146"/>
      <c r="J134" s="146"/>
    </row>
    <row r="135" spans="1:10" x14ac:dyDescent="0.25">
      <c r="A135" s="144"/>
      <c r="B135" s="144"/>
      <c r="C135" s="144" t="s">
        <v>13</v>
      </c>
      <c r="D135" s="144">
        <v>0</v>
      </c>
      <c r="E135" s="145">
        <v>12022</v>
      </c>
      <c r="F135" s="144"/>
      <c r="G135" s="146"/>
      <c r="H135" s="146"/>
      <c r="I135" s="146"/>
      <c r="J135" s="146"/>
    </row>
    <row r="136" spans="1:10" x14ac:dyDescent="0.25">
      <c r="A136" s="144"/>
      <c r="B136" s="144"/>
      <c r="C136" s="144" t="s">
        <v>14</v>
      </c>
      <c r="D136" s="144">
        <v>23.65</v>
      </c>
      <c r="E136" s="145">
        <v>8402</v>
      </c>
      <c r="F136" s="144"/>
      <c r="G136" s="146"/>
      <c r="H136" s="146"/>
      <c r="I136" s="146"/>
      <c r="J136" s="146"/>
    </row>
    <row r="137" spans="1:10" x14ac:dyDescent="0.25">
      <c r="A137" s="144"/>
      <c r="B137" s="144"/>
      <c r="C137" s="144" t="s">
        <v>15</v>
      </c>
      <c r="D137" s="144">
        <v>0</v>
      </c>
      <c r="E137" s="145">
        <v>5069</v>
      </c>
      <c r="F137" s="144"/>
      <c r="G137" s="146"/>
      <c r="H137" s="146"/>
      <c r="I137" s="146"/>
      <c r="J137" s="146"/>
    </row>
    <row r="138" spans="1:10" x14ac:dyDescent="0.25">
      <c r="A138" s="144"/>
      <c r="B138" s="144"/>
      <c r="C138" s="144"/>
      <c r="D138" s="144"/>
      <c r="E138" s="144"/>
      <c r="F138" s="144"/>
      <c r="G138" s="146"/>
      <c r="H138" s="146"/>
      <c r="I138" s="146"/>
      <c r="J138" s="146"/>
    </row>
    <row r="139" spans="1:10" x14ac:dyDescent="0.25">
      <c r="A139" s="142" t="s">
        <v>117</v>
      </c>
      <c r="B139" s="142"/>
      <c r="C139" s="142"/>
      <c r="D139" s="142">
        <v>31.7</v>
      </c>
      <c r="E139" s="142"/>
      <c r="F139" s="142">
        <v>398</v>
      </c>
      <c r="G139" s="143">
        <f>D139*F139+D140*E140+D141*E141+D142*E142+D143*E143+D144*E144</f>
        <v>290842.69999999995</v>
      </c>
      <c r="H139" s="143">
        <v>0.91</v>
      </c>
      <c r="I139" s="143">
        <f>G139*H139</f>
        <v>264666.85699999996</v>
      </c>
      <c r="J139" s="149">
        <f>ROUND(I139/1000,1)</f>
        <v>264.7</v>
      </c>
    </row>
    <row r="140" spans="1:10" x14ac:dyDescent="0.25">
      <c r="A140" s="144"/>
      <c r="B140" s="144"/>
      <c r="C140" s="144" t="s">
        <v>11</v>
      </c>
      <c r="D140" s="144">
        <v>2.7</v>
      </c>
      <c r="E140" s="145">
        <v>18467</v>
      </c>
      <c r="F140" s="144"/>
      <c r="G140" s="146"/>
      <c r="H140" s="146"/>
      <c r="I140" s="146"/>
      <c r="J140" s="146"/>
    </row>
    <row r="141" spans="1:10" x14ac:dyDescent="0.25">
      <c r="A141" s="144"/>
      <c r="B141" s="144"/>
      <c r="C141" s="144" t="s">
        <v>12</v>
      </c>
      <c r="D141" s="144">
        <v>2.5</v>
      </c>
      <c r="E141" s="145">
        <v>15291</v>
      </c>
      <c r="F141" s="144"/>
      <c r="G141" s="146"/>
      <c r="H141" s="146"/>
      <c r="I141" s="146"/>
      <c r="J141" s="146"/>
    </row>
    <row r="142" spans="1:10" x14ac:dyDescent="0.25">
      <c r="A142" s="144"/>
      <c r="B142" s="144"/>
      <c r="C142" s="144" t="s">
        <v>13</v>
      </c>
      <c r="D142" s="144">
        <v>4</v>
      </c>
      <c r="E142" s="145">
        <v>12022</v>
      </c>
      <c r="F142" s="144"/>
      <c r="G142" s="146"/>
      <c r="H142" s="146"/>
      <c r="I142" s="146"/>
      <c r="J142" s="146"/>
    </row>
    <row r="143" spans="1:10" x14ac:dyDescent="0.25">
      <c r="A143" s="144"/>
      <c r="B143" s="144"/>
      <c r="C143" s="144" t="s">
        <v>14</v>
      </c>
      <c r="D143" s="144">
        <v>8.4</v>
      </c>
      <c r="E143" s="145">
        <v>8402</v>
      </c>
      <c r="F143" s="144"/>
      <c r="G143" s="146"/>
      <c r="H143" s="146"/>
      <c r="I143" s="146"/>
      <c r="J143" s="146"/>
    </row>
    <row r="144" spans="1:10" x14ac:dyDescent="0.25">
      <c r="A144" s="144"/>
      <c r="B144" s="144"/>
      <c r="C144" s="144" t="s">
        <v>15</v>
      </c>
      <c r="D144" s="144">
        <v>14.1</v>
      </c>
      <c r="E144" s="145">
        <v>5069</v>
      </c>
      <c r="F144" s="144"/>
      <c r="G144" s="146"/>
      <c r="H144" s="146"/>
      <c r="I144" s="146"/>
      <c r="J144" s="146"/>
    </row>
    <row r="145" spans="1:10" x14ac:dyDescent="0.25">
      <c r="A145" s="144"/>
      <c r="B145" s="144"/>
      <c r="C145" s="144"/>
      <c r="D145" s="144"/>
      <c r="E145" s="144"/>
      <c r="F145" s="144"/>
      <c r="G145" s="146"/>
      <c r="H145" s="146"/>
      <c r="I145" s="146"/>
      <c r="J145" s="146"/>
    </row>
    <row r="146" spans="1:10" x14ac:dyDescent="0.25">
      <c r="A146" s="140" t="s">
        <v>97</v>
      </c>
      <c r="B146" s="144"/>
      <c r="C146" s="144"/>
      <c r="D146" s="144"/>
      <c r="E146" s="144"/>
      <c r="F146" s="144"/>
      <c r="G146" s="146"/>
      <c r="H146" s="146"/>
      <c r="I146" s="146"/>
      <c r="J146" s="146"/>
    </row>
    <row r="147" spans="1:10" x14ac:dyDescent="0.25">
      <c r="A147" s="142" t="s">
        <v>180</v>
      </c>
      <c r="B147" s="142"/>
      <c r="C147" s="142"/>
      <c r="D147" s="142">
        <v>57.3</v>
      </c>
      <c r="E147" s="142"/>
      <c r="F147" s="142">
        <v>398</v>
      </c>
      <c r="G147" s="143">
        <f>D148*E148+D150*E150+D151*E151+D152*E152+D147*F147</f>
        <v>452513.60000000003</v>
      </c>
      <c r="H147" s="143">
        <v>0.91</v>
      </c>
      <c r="I147" s="143">
        <f>G147*H147</f>
        <v>411787.37600000005</v>
      </c>
      <c r="J147" s="149">
        <f>ROUND(I147/1000,1)</f>
        <v>411.8</v>
      </c>
    </row>
    <row r="148" spans="1:10" x14ac:dyDescent="0.25">
      <c r="A148" s="144"/>
      <c r="B148" s="144"/>
      <c r="C148" s="144" t="s">
        <v>11</v>
      </c>
      <c r="D148" s="144">
        <v>4.5999999999999996</v>
      </c>
      <c r="E148" s="145">
        <v>18467</v>
      </c>
      <c r="F148" s="144"/>
      <c r="G148" s="146"/>
      <c r="H148" s="146"/>
      <c r="I148" s="146"/>
      <c r="J148" s="146"/>
    </row>
    <row r="149" spans="1:10" x14ac:dyDescent="0.25">
      <c r="A149" s="144"/>
      <c r="B149" s="144"/>
      <c r="C149" s="144" t="s">
        <v>12</v>
      </c>
      <c r="D149" s="144">
        <v>0</v>
      </c>
      <c r="E149" s="145">
        <v>15291</v>
      </c>
      <c r="F149" s="144"/>
      <c r="G149" s="146"/>
      <c r="H149" s="146"/>
      <c r="I149" s="146"/>
      <c r="J149" s="146"/>
    </row>
    <row r="150" spans="1:10" x14ac:dyDescent="0.25">
      <c r="A150" s="144"/>
      <c r="B150" s="144"/>
      <c r="C150" s="144" t="s">
        <v>13</v>
      </c>
      <c r="D150" s="144">
        <v>2.2000000000000002</v>
      </c>
      <c r="E150" s="145">
        <v>12022</v>
      </c>
      <c r="F150" s="144"/>
      <c r="G150" s="146"/>
      <c r="H150" s="146"/>
      <c r="I150" s="146"/>
      <c r="J150" s="146"/>
    </row>
    <row r="151" spans="1:10" x14ac:dyDescent="0.25">
      <c r="A151" s="144"/>
      <c r="B151" s="144"/>
      <c r="C151" s="144" t="s">
        <v>14</v>
      </c>
      <c r="D151" s="144">
        <v>18.7</v>
      </c>
      <c r="E151" s="145">
        <v>8402</v>
      </c>
      <c r="F151" s="144"/>
      <c r="G151" s="146"/>
      <c r="H151" s="146"/>
      <c r="I151" s="146"/>
      <c r="J151" s="146"/>
    </row>
    <row r="152" spans="1:10" x14ac:dyDescent="0.25">
      <c r="A152" s="144"/>
      <c r="B152" s="144"/>
      <c r="C152" s="144" t="s">
        <v>15</v>
      </c>
      <c r="D152" s="144">
        <v>31.8</v>
      </c>
      <c r="E152" s="145">
        <v>5069</v>
      </c>
      <c r="F152" s="144"/>
      <c r="G152" s="146"/>
      <c r="H152" s="146"/>
      <c r="I152" s="146"/>
      <c r="J152" s="146"/>
    </row>
    <row r="153" spans="1:10" x14ac:dyDescent="0.25">
      <c r="A153" s="144"/>
      <c r="B153" s="144"/>
      <c r="C153" s="144"/>
      <c r="D153" s="144"/>
      <c r="E153" s="144"/>
      <c r="F153" s="144"/>
      <c r="G153" s="146"/>
      <c r="H153" s="146"/>
      <c r="I153" s="146"/>
      <c r="J153" s="146"/>
    </row>
    <row r="154" spans="1:10" x14ac:dyDescent="0.25">
      <c r="A154" s="142" t="s">
        <v>181</v>
      </c>
      <c r="B154" s="142"/>
      <c r="C154" s="142"/>
      <c r="D154" s="142">
        <v>142</v>
      </c>
      <c r="E154" s="142"/>
      <c r="F154" s="142">
        <v>398</v>
      </c>
      <c r="G154" s="143">
        <f>D157*E157+D158*E158+D159*E159+D154*F154</f>
        <v>1074852.5</v>
      </c>
      <c r="H154" s="143">
        <v>0.89</v>
      </c>
      <c r="I154" s="143">
        <f>G154*H154</f>
        <v>956618.72499999998</v>
      </c>
      <c r="J154" s="149">
        <v>956.7</v>
      </c>
    </row>
    <row r="155" spans="1:10" x14ac:dyDescent="0.25">
      <c r="A155" s="144"/>
      <c r="B155" s="144"/>
      <c r="C155" s="144" t="s">
        <v>11</v>
      </c>
      <c r="D155" s="144">
        <v>0</v>
      </c>
      <c r="E155" s="145">
        <v>18467</v>
      </c>
      <c r="F155" s="144"/>
      <c r="G155" s="146"/>
      <c r="H155" s="146"/>
      <c r="I155" s="146"/>
      <c r="J155" s="146"/>
    </row>
    <row r="156" spans="1:10" x14ac:dyDescent="0.25">
      <c r="A156" s="144"/>
      <c r="B156" s="144"/>
      <c r="C156" s="144" t="s">
        <v>12</v>
      </c>
      <c r="D156" s="144">
        <v>0</v>
      </c>
      <c r="E156" s="145">
        <v>15291</v>
      </c>
      <c r="F156" s="144"/>
      <c r="G156" s="146"/>
      <c r="H156" s="146"/>
      <c r="I156" s="146"/>
      <c r="J156" s="146"/>
    </row>
    <row r="157" spans="1:10" x14ac:dyDescent="0.25">
      <c r="A157" s="144"/>
      <c r="B157" s="144"/>
      <c r="C157" s="144" t="s">
        <v>13</v>
      </c>
      <c r="D157" s="144">
        <v>19.399999999999999</v>
      </c>
      <c r="E157" s="145">
        <v>12022</v>
      </c>
      <c r="F157" s="144"/>
      <c r="G157" s="146"/>
      <c r="H157" s="146"/>
      <c r="I157" s="146"/>
      <c r="J157" s="146"/>
    </row>
    <row r="158" spans="1:10" x14ac:dyDescent="0.25">
      <c r="A158" s="144"/>
      <c r="B158" s="144"/>
      <c r="C158" s="144" t="s">
        <v>14</v>
      </c>
      <c r="D158" s="144">
        <v>49.1</v>
      </c>
      <c r="E158" s="145">
        <v>8402</v>
      </c>
      <c r="F158" s="144"/>
      <c r="G158" s="146"/>
      <c r="H158" s="146"/>
      <c r="I158" s="146"/>
      <c r="J158" s="146"/>
    </row>
    <row r="159" spans="1:10" x14ac:dyDescent="0.25">
      <c r="A159" s="144"/>
      <c r="B159" s="144"/>
      <c r="C159" s="144" t="s">
        <v>15</v>
      </c>
      <c r="D159" s="144">
        <v>73.5</v>
      </c>
      <c r="E159" s="145">
        <v>5069</v>
      </c>
      <c r="F159" s="144"/>
      <c r="G159" s="146"/>
      <c r="H159" s="146"/>
      <c r="I159" s="146"/>
      <c r="J159" s="146"/>
    </row>
    <row r="160" spans="1:10" x14ac:dyDescent="0.25">
      <c r="A160" s="144"/>
      <c r="B160" s="144"/>
      <c r="C160" s="144"/>
      <c r="D160" s="144"/>
      <c r="E160" s="144"/>
      <c r="F160" s="144"/>
      <c r="G160" s="146"/>
      <c r="H160" s="146"/>
      <c r="I160" s="146"/>
      <c r="J160" s="146"/>
    </row>
    <row r="161" spans="1:10" x14ac:dyDescent="0.25">
      <c r="A161" s="142" t="s">
        <v>182</v>
      </c>
      <c r="B161" s="142"/>
      <c r="C161" s="142"/>
      <c r="D161" s="142">
        <v>90</v>
      </c>
      <c r="E161" s="142"/>
      <c r="F161" s="142">
        <v>398</v>
      </c>
      <c r="G161" s="143">
        <f>D161*F161+D164*E164+D165*E165+D166*E166</f>
        <v>661550</v>
      </c>
      <c r="H161" s="143">
        <v>0.91</v>
      </c>
      <c r="I161" s="143">
        <f>G161*H161</f>
        <v>602010.5</v>
      </c>
      <c r="J161" s="149">
        <v>602.1</v>
      </c>
    </row>
    <row r="162" spans="1:10" x14ac:dyDescent="0.25">
      <c r="A162" s="144"/>
      <c r="B162" s="144"/>
      <c r="C162" s="144" t="s">
        <v>11</v>
      </c>
      <c r="D162" s="144">
        <v>0</v>
      </c>
      <c r="E162" s="145">
        <v>18467</v>
      </c>
      <c r="F162" s="144"/>
      <c r="G162" s="146"/>
      <c r="H162" s="146"/>
      <c r="I162" s="146"/>
      <c r="J162" s="146"/>
    </row>
    <row r="163" spans="1:10" x14ac:dyDescent="0.25">
      <c r="A163" s="144"/>
      <c r="B163" s="144"/>
      <c r="C163" s="144" t="s">
        <v>12</v>
      </c>
      <c r="D163" s="144">
        <v>0</v>
      </c>
      <c r="E163" s="145">
        <v>15291</v>
      </c>
      <c r="F163" s="144"/>
      <c r="G163" s="146"/>
      <c r="H163" s="146"/>
      <c r="I163" s="146"/>
      <c r="J163" s="146"/>
    </row>
    <row r="164" spans="1:10" x14ac:dyDescent="0.25">
      <c r="A164" s="144"/>
      <c r="B164" s="144"/>
      <c r="C164" s="144" t="s">
        <v>13</v>
      </c>
      <c r="D164" s="144">
        <v>10</v>
      </c>
      <c r="E164" s="145">
        <v>12022</v>
      </c>
      <c r="F164" s="144"/>
      <c r="G164" s="146"/>
      <c r="H164" s="146"/>
      <c r="I164" s="146"/>
      <c r="J164" s="146"/>
    </row>
    <row r="165" spans="1:10" x14ac:dyDescent="0.25">
      <c r="A165" s="144"/>
      <c r="B165" s="144"/>
      <c r="C165" s="144" t="s">
        <v>14</v>
      </c>
      <c r="D165" s="144">
        <v>30</v>
      </c>
      <c r="E165" s="145">
        <v>8402</v>
      </c>
      <c r="F165" s="144"/>
      <c r="G165" s="146"/>
      <c r="H165" s="146"/>
      <c r="I165" s="146"/>
      <c r="J165" s="146"/>
    </row>
    <row r="166" spans="1:10" x14ac:dyDescent="0.25">
      <c r="A166" s="144"/>
      <c r="B166" s="144"/>
      <c r="C166" s="144" t="s">
        <v>15</v>
      </c>
      <c r="D166" s="144">
        <v>50</v>
      </c>
      <c r="E166" s="145">
        <v>5069</v>
      </c>
      <c r="F166" s="144"/>
      <c r="G166" s="146"/>
      <c r="H166" s="146"/>
      <c r="I166" s="146"/>
      <c r="J166" s="146"/>
    </row>
    <row r="167" spans="1:10" x14ac:dyDescent="0.25">
      <c r="A167" s="144"/>
      <c r="B167" s="144"/>
      <c r="C167" s="144"/>
      <c r="D167" s="144"/>
      <c r="E167" s="144"/>
      <c r="F167" s="144"/>
      <c r="G167" s="146"/>
      <c r="H167" s="146"/>
      <c r="I167" s="146"/>
      <c r="J167" s="146"/>
    </row>
    <row r="168" spans="1:10" x14ac:dyDescent="0.25">
      <c r="A168" s="142" t="s">
        <v>183</v>
      </c>
      <c r="B168" s="142"/>
      <c r="C168" s="142"/>
      <c r="D168" s="142">
        <v>50</v>
      </c>
      <c r="E168" s="142"/>
      <c r="F168" s="142">
        <v>398</v>
      </c>
      <c r="G168" s="143">
        <f>D168*F168+D172*E172+D173*E173</f>
        <v>272991.14</v>
      </c>
      <c r="H168" s="143">
        <v>0.88</v>
      </c>
      <c r="I168" s="143">
        <f>G168*H168</f>
        <v>240232.20320000002</v>
      </c>
      <c r="J168" s="149">
        <v>240.3</v>
      </c>
    </row>
    <row r="169" spans="1:10" x14ac:dyDescent="0.25">
      <c r="A169" s="144"/>
      <c r="B169" s="144"/>
      <c r="C169" s="144" t="s">
        <v>11</v>
      </c>
      <c r="D169" s="144">
        <v>0</v>
      </c>
      <c r="E169" s="145">
        <v>18467</v>
      </c>
      <c r="F169" s="144"/>
      <c r="G169" s="146"/>
      <c r="H169" s="146"/>
      <c r="I169" s="146"/>
      <c r="J169" s="146"/>
    </row>
    <row r="170" spans="1:10" x14ac:dyDescent="0.25">
      <c r="A170" s="144"/>
      <c r="B170" s="144"/>
      <c r="C170" s="144" t="s">
        <v>12</v>
      </c>
      <c r="D170" s="144">
        <v>0</v>
      </c>
      <c r="E170" s="145">
        <v>15291</v>
      </c>
      <c r="F170" s="144"/>
      <c r="G170" s="146"/>
      <c r="H170" s="146"/>
      <c r="I170" s="146"/>
      <c r="J170" s="146"/>
    </row>
    <row r="171" spans="1:10" x14ac:dyDescent="0.25">
      <c r="A171" s="144"/>
      <c r="B171" s="144"/>
      <c r="C171" s="144" t="s">
        <v>13</v>
      </c>
      <c r="D171" s="144">
        <v>9</v>
      </c>
      <c r="E171" s="145">
        <v>12022</v>
      </c>
      <c r="F171" s="144"/>
      <c r="G171" s="146"/>
      <c r="H171" s="146"/>
      <c r="I171" s="146"/>
      <c r="J171" s="146"/>
    </row>
    <row r="172" spans="1:10" x14ac:dyDescent="0.25">
      <c r="A172" s="144"/>
      <c r="B172" s="144"/>
      <c r="C172" s="144" t="s">
        <v>14</v>
      </c>
      <c r="D172" s="144">
        <v>13.58</v>
      </c>
      <c r="E172" s="145">
        <v>8402</v>
      </c>
      <c r="F172" s="144"/>
      <c r="G172" s="146"/>
      <c r="H172" s="146"/>
      <c r="I172" s="146"/>
      <c r="J172" s="146"/>
    </row>
    <row r="173" spans="1:10" x14ac:dyDescent="0.25">
      <c r="A173" s="144"/>
      <c r="B173" s="144"/>
      <c r="C173" s="144" t="s">
        <v>15</v>
      </c>
      <c r="D173" s="144">
        <v>27.42</v>
      </c>
      <c r="E173" s="145">
        <v>5069</v>
      </c>
      <c r="F173" s="144"/>
      <c r="G173" s="146"/>
      <c r="H173" s="146"/>
      <c r="I173" s="146"/>
      <c r="J173" s="146"/>
    </row>
    <row r="174" spans="1:10" x14ac:dyDescent="0.25">
      <c r="A174" s="144"/>
      <c r="B174" s="144"/>
      <c r="C174" s="144"/>
      <c r="D174" s="144"/>
      <c r="E174" s="144"/>
      <c r="F174" s="144"/>
      <c r="G174" s="146"/>
      <c r="H174" s="146"/>
      <c r="I174" s="146"/>
      <c r="J174" s="146"/>
    </row>
    <row r="175" spans="1:10" x14ac:dyDescent="0.25">
      <c r="A175" s="142" t="s">
        <v>184</v>
      </c>
      <c r="B175" s="142"/>
      <c r="C175" s="142"/>
      <c r="D175" s="142">
        <v>99.7</v>
      </c>
      <c r="E175" s="142"/>
      <c r="F175" s="142">
        <v>398</v>
      </c>
      <c r="G175" s="143">
        <f>D175*F175+D176*E176+D177*E177+D178*E178+D179*E179+D180*E180</f>
        <v>1084532</v>
      </c>
      <c r="H175" s="143">
        <v>0.9</v>
      </c>
      <c r="I175" s="143">
        <f>G175*H175</f>
        <v>976078.8</v>
      </c>
      <c r="J175" s="149">
        <f>ROUND(I175/1000,1)</f>
        <v>976.1</v>
      </c>
    </row>
    <row r="176" spans="1:10" x14ac:dyDescent="0.25">
      <c r="A176" s="144"/>
      <c r="B176" s="144"/>
      <c r="C176" s="144" t="s">
        <v>11</v>
      </c>
      <c r="D176" s="144">
        <v>15</v>
      </c>
      <c r="E176" s="145">
        <v>18467</v>
      </c>
      <c r="F176" s="144"/>
      <c r="G176" s="146"/>
      <c r="H176" s="146"/>
      <c r="I176" s="146"/>
      <c r="J176" s="146"/>
    </row>
    <row r="177" spans="1:10" x14ac:dyDescent="0.25">
      <c r="A177" s="144"/>
      <c r="B177" s="144"/>
      <c r="C177" s="144" t="s">
        <v>12</v>
      </c>
      <c r="D177" s="144">
        <v>15</v>
      </c>
      <c r="E177" s="145">
        <v>15291</v>
      </c>
      <c r="F177" s="144"/>
      <c r="G177" s="146"/>
      <c r="H177" s="146"/>
      <c r="I177" s="146"/>
      <c r="J177" s="146"/>
    </row>
    <row r="178" spans="1:10" x14ac:dyDescent="0.25">
      <c r="A178" s="144"/>
      <c r="B178" s="144"/>
      <c r="C178" s="144" t="s">
        <v>13</v>
      </c>
      <c r="D178" s="144">
        <v>14.6</v>
      </c>
      <c r="E178" s="145">
        <v>12022</v>
      </c>
      <c r="F178" s="144"/>
      <c r="G178" s="146"/>
      <c r="H178" s="146"/>
      <c r="I178" s="146"/>
      <c r="J178" s="146"/>
    </row>
    <row r="179" spans="1:10" x14ac:dyDescent="0.25">
      <c r="A179" s="144"/>
      <c r="B179" s="144"/>
      <c r="C179" s="144" t="s">
        <v>14</v>
      </c>
      <c r="D179" s="144">
        <v>25.1</v>
      </c>
      <c r="E179" s="145">
        <v>8402</v>
      </c>
      <c r="F179" s="144"/>
      <c r="G179" s="146"/>
      <c r="H179" s="146"/>
      <c r="I179" s="146"/>
      <c r="J179" s="146"/>
    </row>
    <row r="180" spans="1:10" x14ac:dyDescent="0.25">
      <c r="A180" s="144"/>
      <c r="B180" s="144"/>
      <c r="C180" s="144" t="s">
        <v>15</v>
      </c>
      <c r="D180" s="144">
        <v>30</v>
      </c>
      <c r="E180" s="145">
        <v>5069</v>
      </c>
      <c r="F180" s="144"/>
      <c r="G180" s="146"/>
      <c r="H180" s="146"/>
      <c r="I180" s="146"/>
      <c r="J180" s="146"/>
    </row>
    <row r="181" spans="1:10" x14ac:dyDescent="0.25">
      <c r="A181" s="144"/>
      <c r="B181" s="144"/>
      <c r="C181" s="144"/>
      <c r="D181" s="144"/>
      <c r="E181" s="144"/>
      <c r="F181" s="144"/>
      <c r="G181" s="146"/>
      <c r="H181" s="146"/>
      <c r="I181" s="146"/>
      <c r="J181" s="146"/>
    </row>
    <row r="182" spans="1:10" x14ac:dyDescent="0.25">
      <c r="A182" s="142" t="s">
        <v>155</v>
      </c>
      <c r="B182" s="142"/>
      <c r="C182" s="142"/>
      <c r="D182" s="142">
        <v>60</v>
      </c>
      <c r="E182" s="142"/>
      <c r="F182" s="142">
        <v>398</v>
      </c>
      <c r="G182" s="143">
        <f>D182*F182+D183*E183+D186*E186+D187*E187</f>
        <v>528660</v>
      </c>
      <c r="H182" s="143">
        <v>0.89</v>
      </c>
      <c r="I182" s="143">
        <f>G182*H182</f>
        <v>470507.4</v>
      </c>
      <c r="J182" s="149">
        <v>470.6</v>
      </c>
    </row>
    <row r="183" spans="1:10" x14ac:dyDescent="0.25">
      <c r="A183" s="144"/>
      <c r="B183" s="144"/>
      <c r="C183" s="144" t="s">
        <v>11</v>
      </c>
      <c r="D183" s="144">
        <v>10</v>
      </c>
      <c r="E183" s="145">
        <v>18467</v>
      </c>
      <c r="F183" s="144"/>
      <c r="G183" s="146"/>
      <c r="H183" s="146"/>
      <c r="I183" s="146"/>
      <c r="J183" s="146"/>
    </row>
    <row r="184" spans="1:10" x14ac:dyDescent="0.25">
      <c r="A184" s="144"/>
      <c r="B184" s="144"/>
      <c r="C184" s="144" t="s">
        <v>12</v>
      </c>
      <c r="D184" s="144">
        <v>0</v>
      </c>
      <c r="E184" s="145">
        <v>15291</v>
      </c>
      <c r="F184" s="144"/>
      <c r="G184" s="146"/>
      <c r="H184" s="146"/>
      <c r="I184" s="146"/>
      <c r="J184" s="146"/>
    </row>
    <row r="185" spans="1:10" x14ac:dyDescent="0.25">
      <c r="A185" s="144"/>
      <c r="B185" s="144"/>
      <c r="C185" s="144" t="s">
        <v>13</v>
      </c>
      <c r="D185" s="144">
        <v>0</v>
      </c>
      <c r="E185" s="145">
        <v>12022</v>
      </c>
      <c r="F185" s="144"/>
      <c r="G185" s="146"/>
      <c r="H185" s="146"/>
      <c r="I185" s="146"/>
      <c r="J185" s="146"/>
    </row>
    <row r="186" spans="1:10" x14ac:dyDescent="0.25">
      <c r="A186" s="144"/>
      <c r="B186" s="144"/>
      <c r="C186" s="144" t="s">
        <v>14</v>
      </c>
      <c r="D186" s="144">
        <v>20</v>
      </c>
      <c r="E186" s="145">
        <v>8402</v>
      </c>
      <c r="F186" s="144"/>
      <c r="G186" s="146"/>
      <c r="H186" s="146"/>
      <c r="I186" s="146"/>
      <c r="J186" s="146"/>
    </row>
    <row r="187" spans="1:10" x14ac:dyDescent="0.25">
      <c r="A187" s="144"/>
      <c r="B187" s="144"/>
      <c r="C187" s="144" t="s">
        <v>15</v>
      </c>
      <c r="D187" s="144">
        <v>30</v>
      </c>
      <c r="E187" s="145">
        <v>5069</v>
      </c>
      <c r="F187" s="144"/>
      <c r="G187" s="146"/>
      <c r="H187" s="146"/>
      <c r="I187" s="146"/>
      <c r="J187" s="146"/>
    </row>
    <row r="188" spans="1:10" x14ac:dyDescent="0.25">
      <c r="A188" s="144"/>
      <c r="B188" s="144"/>
      <c r="C188" s="144"/>
      <c r="D188" s="144"/>
      <c r="E188" s="144"/>
      <c r="F188" s="144"/>
      <c r="G188" s="146"/>
      <c r="H188" s="146"/>
      <c r="I188" s="146"/>
      <c r="J188" s="146"/>
    </row>
    <row r="189" spans="1:10" x14ac:dyDescent="0.25">
      <c r="A189" s="142" t="s">
        <v>185</v>
      </c>
      <c r="B189" s="142"/>
      <c r="C189" s="142"/>
      <c r="D189" s="142">
        <v>27.9</v>
      </c>
      <c r="E189" s="142"/>
      <c r="F189" s="142">
        <v>398</v>
      </c>
      <c r="G189" s="143">
        <f>F189*D189+D190*E190+D191*E191+D192*E192+D193*E193+D194*E194</f>
        <v>348905.1</v>
      </c>
      <c r="H189" s="143">
        <v>0.9</v>
      </c>
      <c r="I189" s="143">
        <f>G189*H189</f>
        <v>314014.58999999997</v>
      </c>
      <c r="J189" s="149">
        <v>314.10000000000002</v>
      </c>
    </row>
    <row r="190" spans="1:10" x14ac:dyDescent="0.25">
      <c r="A190" s="144"/>
      <c r="B190" s="144"/>
      <c r="C190" s="144" t="s">
        <v>11</v>
      </c>
      <c r="D190" s="144">
        <v>2</v>
      </c>
      <c r="E190" s="145">
        <v>18467</v>
      </c>
      <c r="F190" s="144"/>
      <c r="G190" s="146"/>
      <c r="H190" s="146"/>
      <c r="I190" s="146"/>
      <c r="J190" s="146"/>
    </row>
    <row r="191" spans="1:10" x14ac:dyDescent="0.25">
      <c r="A191" s="144"/>
      <c r="B191" s="144"/>
      <c r="C191" s="144" t="s">
        <v>12</v>
      </c>
      <c r="D191" s="144">
        <v>9.9</v>
      </c>
      <c r="E191" s="145">
        <v>15291</v>
      </c>
      <c r="F191" s="144"/>
      <c r="G191" s="146"/>
      <c r="H191" s="146"/>
      <c r="I191" s="146"/>
      <c r="J191" s="146"/>
    </row>
    <row r="192" spans="1:10" x14ac:dyDescent="0.25">
      <c r="A192" s="144"/>
      <c r="B192" s="144"/>
      <c r="C192" s="144" t="s">
        <v>13</v>
      </c>
      <c r="D192" s="144">
        <v>6</v>
      </c>
      <c r="E192" s="145">
        <v>12022</v>
      </c>
      <c r="F192" s="144"/>
      <c r="G192" s="146"/>
      <c r="H192" s="146"/>
      <c r="I192" s="146"/>
      <c r="J192" s="146"/>
    </row>
    <row r="193" spans="1:10" x14ac:dyDescent="0.25">
      <c r="A193" s="144"/>
      <c r="B193" s="144"/>
      <c r="C193" s="144" t="s">
        <v>14</v>
      </c>
      <c r="D193" s="144">
        <v>8</v>
      </c>
      <c r="E193" s="145">
        <v>8402</v>
      </c>
      <c r="F193" s="144"/>
      <c r="G193" s="146"/>
      <c r="H193" s="146"/>
      <c r="I193" s="146"/>
      <c r="J193" s="146"/>
    </row>
    <row r="194" spans="1:10" x14ac:dyDescent="0.25">
      <c r="A194" s="144"/>
      <c r="B194" s="144"/>
      <c r="C194" s="144" t="s">
        <v>15</v>
      </c>
      <c r="D194" s="144">
        <v>2</v>
      </c>
      <c r="E194" s="145">
        <v>5069</v>
      </c>
      <c r="F194" s="144"/>
      <c r="G194" s="146"/>
      <c r="H194" s="146"/>
      <c r="I194" s="146"/>
      <c r="J194" s="146"/>
    </row>
    <row r="195" spans="1:10" x14ac:dyDescent="0.25">
      <c r="A195" s="144"/>
      <c r="B195" s="144"/>
      <c r="C195" s="144"/>
      <c r="D195" s="144"/>
      <c r="E195" s="144"/>
      <c r="F195" s="144"/>
      <c r="G195" s="146"/>
      <c r="H195" s="146"/>
      <c r="I195" s="146"/>
      <c r="J195" s="146"/>
    </row>
    <row r="196" spans="1:10" x14ac:dyDescent="0.25">
      <c r="A196" s="142" t="s">
        <v>186</v>
      </c>
      <c r="B196" s="142"/>
      <c r="C196" s="142"/>
      <c r="D196" s="142">
        <v>55.3</v>
      </c>
      <c r="E196" s="142"/>
      <c r="F196" s="142">
        <v>398</v>
      </c>
      <c r="G196" s="143">
        <f>D196*F196+E197*D197+D198*E198+D199*E199+D200*E200+D201*E201</f>
        <v>594278</v>
      </c>
      <c r="H196" s="143">
        <v>0.88</v>
      </c>
      <c r="I196" s="143">
        <f>G196*H196</f>
        <v>522964.64</v>
      </c>
      <c r="J196" s="149">
        <f>ROUND(I196/1000,1)</f>
        <v>523</v>
      </c>
    </row>
    <row r="197" spans="1:10" x14ac:dyDescent="0.25">
      <c r="A197" s="144"/>
      <c r="B197" s="144"/>
      <c r="C197" s="144" t="s">
        <v>11</v>
      </c>
      <c r="D197" s="144">
        <v>5</v>
      </c>
      <c r="E197" s="145">
        <v>18467</v>
      </c>
      <c r="F197" s="144"/>
      <c r="G197" s="146"/>
      <c r="H197" s="146"/>
      <c r="I197" s="146"/>
      <c r="J197" s="146"/>
    </row>
    <row r="198" spans="1:10" x14ac:dyDescent="0.25">
      <c r="A198" s="144"/>
      <c r="B198" s="144"/>
      <c r="C198" s="144" t="s">
        <v>12</v>
      </c>
      <c r="D198" s="144">
        <v>5</v>
      </c>
      <c r="E198" s="145">
        <v>15291</v>
      </c>
      <c r="F198" s="144"/>
      <c r="G198" s="146"/>
      <c r="H198" s="146"/>
      <c r="I198" s="146"/>
      <c r="J198" s="146"/>
    </row>
    <row r="199" spans="1:10" x14ac:dyDescent="0.25">
      <c r="A199" s="144"/>
      <c r="B199" s="144"/>
      <c r="C199" s="144" t="s">
        <v>13</v>
      </c>
      <c r="D199" s="144">
        <v>10</v>
      </c>
      <c r="E199" s="145">
        <v>12022</v>
      </c>
      <c r="F199" s="144"/>
      <c r="G199" s="146"/>
      <c r="H199" s="146"/>
      <c r="I199" s="146"/>
      <c r="J199" s="146"/>
    </row>
    <row r="200" spans="1:10" x14ac:dyDescent="0.25">
      <c r="A200" s="144"/>
      <c r="B200" s="144"/>
      <c r="C200" s="144" t="s">
        <v>14</v>
      </c>
      <c r="D200" s="144">
        <v>31.3</v>
      </c>
      <c r="E200" s="145">
        <v>8402</v>
      </c>
      <c r="F200" s="144"/>
      <c r="G200" s="146"/>
      <c r="H200" s="146"/>
      <c r="I200" s="146"/>
      <c r="J200" s="146"/>
    </row>
    <row r="201" spans="1:10" x14ac:dyDescent="0.25">
      <c r="A201" s="144"/>
      <c r="B201" s="144"/>
      <c r="C201" s="144" t="s">
        <v>15</v>
      </c>
      <c r="D201" s="144">
        <v>4</v>
      </c>
      <c r="E201" s="145">
        <v>5069</v>
      </c>
      <c r="F201" s="144"/>
      <c r="G201" s="146"/>
      <c r="H201" s="146"/>
      <c r="I201" s="146"/>
      <c r="J201" s="146"/>
    </row>
    <row r="202" spans="1:10" x14ac:dyDescent="0.25">
      <c r="A202" s="144"/>
      <c r="B202" s="144"/>
      <c r="C202" s="144"/>
      <c r="D202" s="144"/>
      <c r="E202" s="144"/>
      <c r="F202" s="144"/>
      <c r="G202" s="146"/>
      <c r="H202" s="146"/>
      <c r="I202" s="146"/>
      <c r="J202" s="146"/>
    </row>
    <row r="203" spans="1:10" x14ac:dyDescent="0.25">
      <c r="A203" s="142" t="s">
        <v>187</v>
      </c>
      <c r="B203" s="142"/>
      <c r="C203" s="142"/>
      <c r="D203" s="142">
        <v>88.7</v>
      </c>
      <c r="E203" s="142"/>
      <c r="F203" s="142">
        <v>398</v>
      </c>
      <c r="G203" s="143">
        <f>D203*F203+D204*E204+D206*E206+D207*E207+D208*E208</f>
        <v>801469.4</v>
      </c>
      <c r="H203" s="143">
        <v>0.89</v>
      </c>
      <c r="I203" s="143">
        <f>G203*H203</f>
        <v>713307.76600000006</v>
      </c>
      <c r="J203" s="149">
        <v>713.4</v>
      </c>
    </row>
    <row r="204" spans="1:10" x14ac:dyDescent="0.25">
      <c r="A204" s="144"/>
      <c r="B204" s="144"/>
      <c r="C204" s="144" t="s">
        <v>11</v>
      </c>
      <c r="D204" s="144">
        <v>5</v>
      </c>
      <c r="E204" s="145">
        <v>18467</v>
      </c>
      <c r="F204" s="144"/>
      <c r="G204" s="146"/>
      <c r="H204" s="146"/>
      <c r="I204" s="146"/>
      <c r="J204" s="146"/>
    </row>
    <row r="205" spans="1:10" x14ac:dyDescent="0.25">
      <c r="A205" s="144"/>
      <c r="B205" s="144"/>
      <c r="C205" s="144" t="s">
        <v>12</v>
      </c>
      <c r="D205" s="144">
        <v>0</v>
      </c>
      <c r="E205" s="145">
        <v>15291</v>
      </c>
      <c r="F205" s="144"/>
      <c r="G205" s="146"/>
      <c r="H205" s="146"/>
      <c r="I205" s="146"/>
      <c r="J205" s="146"/>
    </row>
    <row r="206" spans="1:10" x14ac:dyDescent="0.25">
      <c r="A206" s="144"/>
      <c r="B206" s="144"/>
      <c r="C206" s="144" t="s">
        <v>13</v>
      </c>
      <c r="D206" s="144">
        <v>25.02</v>
      </c>
      <c r="E206" s="145">
        <v>12022</v>
      </c>
      <c r="F206" s="144"/>
      <c r="G206" s="146"/>
      <c r="H206" s="146"/>
      <c r="I206" s="146"/>
      <c r="J206" s="146"/>
    </row>
    <row r="207" spans="1:10" x14ac:dyDescent="0.25">
      <c r="A207" s="144"/>
      <c r="B207" s="144"/>
      <c r="C207" s="144" t="s">
        <v>14</v>
      </c>
      <c r="D207" s="144">
        <v>22.68</v>
      </c>
      <c r="E207" s="145">
        <v>8402</v>
      </c>
      <c r="F207" s="144"/>
      <c r="G207" s="146"/>
      <c r="H207" s="146"/>
      <c r="I207" s="146"/>
      <c r="J207" s="146"/>
    </row>
    <row r="208" spans="1:10" x14ac:dyDescent="0.25">
      <c r="A208" s="144"/>
      <c r="B208" s="144"/>
      <c r="C208" s="144" t="s">
        <v>15</v>
      </c>
      <c r="D208" s="144">
        <v>36</v>
      </c>
      <c r="E208" s="145">
        <v>5069</v>
      </c>
      <c r="F208" s="144"/>
      <c r="G208" s="146"/>
      <c r="H208" s="146"/>
      <c r="I208" s="146"/>
      <c r="J208" s="146"/>
    </row>
    <row r="209" spans="1:10" x14ac:dyDescent="0.25">
      <c r="A209" s="144"/>
      <c r="B209" s="144"/>
      <c r="C209" s="144"/>
      <c r="D209" s="144"/>
      <c r="E209" s="144"/>
      <c r="F209" s="144"/>
      <c r="G209" s="146"/>
      <c r="H209" s="146"/>
      <c r="I209" s="146"/>
      <c r="J209" s="146"/>
    </row>
    <row r="210" spans="1:10" x14ac:dyDescent="0.25">
      <c r="A210" s="142" t="s">
        <v>101</v>
      </c>
      <c r="B210" s="142"/>
      <c r="C210" s="142"/>
      <c r="D210" s="142">
        <v>6.8</v>
      </c>
      <c r="E210" s="142"/>
      <c r="F210" s="142">
        <v>398</v>
      </c>
      <c r="G210" s="143">
        <f>D210*F210+D213*E213</f>
        <v>84455.999999999985</v>
      </c>
      <c r="H210" s="143">
        <v>0.88</v>
      </c>
      <c r="I210" s="143">
        <f>G210*H210</f>
        <v>74321.279999999984</v>
      </c>
      <c r="J210" s="149">
        <v>74.400000000000006</v>
      </c>
    </row>
    <row r="211" spans="1:10" x14ac:dyDescent="0.25">
      <c r="A211" s="144"/>
      <c r="B211" s="144"/>
      <c r="C211" s="144" t="s">
        <v>11</v>
      </c>
      <c r="D211" s="144">
        <v>0</v>
      </c>
      <c r="E211" s="145">
        <v>18467</v>
      </c>
      <c r="F211" s="144"/>
      <c r="G211" s="146"/>
      <c r="H211" s="146"/>
      <c r="I211" s="146"/>
      <c r="J211" s="146"/>
    </row>
    <row r="212" spans="1:10" x14ac:dyDescent="0.25">
      <c r="A212" s="144"/>
      <c r="B212" s="144"/>
      <c r="C212" s="144" t="s">
        <v>12</v>
      </c>
      <c r="D212" s="144">
        <v>0</v>
      </c>
      <c r="E212" s="145">
        <v>15291</v>
      </c>
      <c r="F212" s="144"/>
      <c r="G212" s="146"/>
      <c r="H212" s="146"/>
      <c r="I212" s="146"/>
      <c r="J212" s="146"/>
    </row>
    <row r="213" spans="1:10" x14ac:dyDescent="0.25">
      <c r="A213" s="144"/>
      <c r="B213" s="144"/>
      <c r="C213" s="144" t="s">
        <v>13</v>
      </c>
      <c r="D213" s="144">
        <v>6.8</v>
      </c>
      <c r="E213" s="145">
        <v>12022</v>
      </c>
      <c r="F213" s="144"/>
      <c r="G213" s="146"/>
      <c r="H213" s="146"/>
      <c r="I213" s="146"/>
      <c r="J213" s="146"/>
    </row>
    <row r="214" spans="1:10" x14ac:dyDescent="0.25">
      <c r="A214" s="144"/>
      <c r="B214" s="144"/>
      <c r="C214" s="144" t="s">
        <v>14</v>
      </c>
      <c r="D214" s="144">
        <v>0</v>
      </c>
      <c r="E214" s="145">
        <v>8402</v>
      </c>
      <c r="F214" s="144"/>
      <c r="G214" s="146"/>
      <c r="H214" s="146"/>
      <c r="I214" s="146"/>
      <c r="J214" s="146"/>
    </row>
    <row r="215" spans="1:10" x14ac:dyDescent="0.25">
      <c r="A215" s="144"/>
      <c r="B215" s="144"/>
      <c r="C215" s="144" t="s">
        <v>15</v>
      </c>
      <c r="D215" s="144">
        <v>0</v>
      </c>
      <c r="E215" s="145">
        <v>5069</v>
      </c>
      <c r="F215" s="144"/>
      <c r="G215" s="146"/>
      <c r="H215" s="146"/>
      <c r="I215" s="146"/>
      <c r="J215" s="146"/>
    </row>
    <row r="216" spans="1:10" x14ac:dyDescent="0.25">
      <c r="A216" s="144"/>
      <c r="B216" s="144"/>
      <c r="C216" s="144"/>
      <c r="D216" s="144"/>
      <c r="E216" s="144"/>
      <c r="F216" s="144"/>
      <c r="G216" s="146"/>
      <c r="H216" s="146"/>
      <c r="I216" s="146"/>
      <c r="J216" s="146"/>
    </row>
    <row r="217" spans="1:10" x14ac:dyDescent="0.25">
      <c r="A217" s="142" t="s">
        <v>188</v>
      </c>
      <c r="B217" s="142"/>
      <c r="C217" s="142"/>
      <c r="D217" s="142">
        <v>292</v>
      </c>
      <c r="E217" s="142"/>
      <c r="F217" s="142">
        <v>398</v>
      </c>
      <c r="G217" s="143">
        <f>D217*F217+D218*E218+D220*E220+D221*E221+D222*E222</f>
        <v>2892349.8</v>
      </c>
      <c r="H217" s="143">
        <v>0.9</v>
      </c>
      <c r="I217" s="143">
        <f>G217*H217</f>
        <v>2603114.8199999998</v>
      </c>
      <c r="J217" s="149">
        <v>2603.1999999999998</v>
      </c>
    </row>
    <row r="218" spans="1:10" x14ac:dyDescent="0.25">
      <c r="A218" s="144"/>
      <c r="B218" s="144"/>
      <c r="C218" s="144" t="s">
        <v>11</v>
      </c>
      <c r="D218" s="144">
        <v>55.9</v>
      </c>
      <c r="E218" s="145">
        <v>18467</v>
      </c>
      <c r="F218" s="144"/>
      <c r="G218" s="146"/>
      <c r="H218" s="146"/>
      <c r="I218" s="146"/>
      <c r="J218" s="146"/>
    </row>
    <row r="219" spans="1:10" x14ac:dyDescent="0.25">
      <c r="A219" s="144"/>
      <c r="B219" s="144"/>
      <c r="C219" s="144" t="s">
        <v>12</v>
      </c>
      <c r="D219" s="144">
        <v>0</v>
      </c>
      <c r="E219" s="145">
        <v>15291</v>
      </c>
      <c r="F219" s="144"/>
      <c r="G219" s="146"/>
      <c r="H219" s="146"/>
      <c r="I219" s="146"/>
      <c r="J219" s="146"/>
    </row>
    <row r="220" spans="1:10" x14ac:dyDescent="0.25">
      <c r="A220" s="144"/>
      <c r="B220" s="144"/>
      <c r="C220" s="144" t="s">
        <v>13</v>
      </c>
      <c r="D220" s="144">
        <v>34</v>
      </c>
      <c r="E220" s="145">
        <v>12022</v>
      </c>
      <c r="F220" s="144"/>
      <c r="G220" s="146"/>
      <c r="H220" s="146"/>
      <c r="I220" s="146"/>
      <c r="J220" s="146"/>
    </row>
    <row r="221" spans="1:10" x14ac:dyDescent="0.25">
      <c r="A221" s="144"/>
      <c r="B221" s="144"/>
      <c r="C221" s="144" t="s">
        <v>14</v>
      </c>
      <c r="D221" s="144">
        <v>93.2</v>
      </c>
      <c r="E221" s="145">
        <v>8402</v>
      </c>
      <c r="F221" s="144"/>
      <c r="G221" s="146"/>
      <c r="H221" s="146"/>
      <c r="I221" s="146"/>
      <c r="J221" s="146"/>
    </row>
    <row r="222" spans="1:10" x14ac:dyDescent="0.25">
      <c r="A222" s="144"/>
      <c r="B222" s="144"/>
      <c r="C222" s="144" t="s">
        <v>15</v>
      </c>
      <c r="D222" s="144">
        <v>108.9</v>
      </c>
      <c r="E222" s="145">
        <v>5069</v>
      </c>
      <c r="F222" s="144"/>
      <c r="G222" s="146"/>
      <c r="H222" s="146"/>
      <c r="I222" s="146"/>
      <c r="J222" s="146"/>
    </row>
    <row r="223" spans="1:10" x14ac:dyDescent="0.25">
      <c r="A223" s="144"/>
      <c r="B223" s="144"/>
      <c r="C223" s="144"/>
      <c r="D223" s="144"/>
      <c r="E223" s="144"/>
      <c r="F223" s="144"/>
      <c r="G223" s="146"/>
      <c r="H223" s="146"/>
      <c r="I223" s="146"/>
      <c r="J223" s="146"/>
    </row>
    <row r="224" spans="1:10" x14ac:dyDescent="0.25">
      <c r="A224" s="140" t="s">
        <v>110</v>
      </c>
      <c r="B224" s="144"/>
      <c r="C224" s="144"/>
      <c r="D224" s="144"/>
      <c r="E224" s="144"/>
      <c r="F224" s="144"/>
      <c r="G224" s="146"/>
      <c r="H224" s="146"/>
      <c r="I224" s="146"/>
      <c r="J224" s="146"/>
    </row>
    <row r="225" spans="1:10" x14ac:dyDescent="0.25">
      <c r="A225" s="142" t="s">
        <v>157</v>
      </c>
      <c r="B225" s="142"/>
      <c r="C225" s="142"/>
      <c r="D225" s="142">
        <v>18.86</v>
      </c>
      <c r="E225" s="142"/>
      <c r="F225" s="142">
        <v>398</v>
      </c>
      <c r="G225" s="143">
        <f>D225*F225+D228*E228+D229*E229+D230*E230</f>
        <v>164897.73000000001</v>
      </c>
      <c r="H225" s="143">
        <v>0.71</v>
      </c>
      <c r="I225" s="143">
        <f>G225*H225</f>
        <v>117077.38830000001</v>
      </c>
      <c r="J225" s="149">
        <f>ROUND(I225/1000,1)</f>
        <v>117.1</v>
      </c>
    </row>
    <row r="226" spans="1:10" x14ac:dyDescent="0.25">
      <c r="A226" s="144"/>
      <c r="B226" s="144"/>
      <c r="C226" s="144" t="s">
        <v>11</v>
      </c>
      <c r="D226" s="144">
        <v>0</v>
      </c>
      <c r="E226" s="145">
        <v>18467</v>
      </c>
      <c r="F226" s="144"/>
      <c r="G226" s="146"/>
      <c r="H226" s="146"/>
      <c r="I226" s="146"/>
      <c r="J226" s="146"/>
    </row>
    <row r="227" spans="1:10" x14ac:dyDescent="0.25">
      <c r="A227" s="144"/>
      <c r="B227" s="144"/>
      <c r="C227" s="144" t="s">
        <v>12</v>
      </c>
      <c r="D227" s="144">
        <v>0</v>
      </c>
      <c r="E227" s="145">
        <v>15291</v>
      </c>
      <c r="F227" s="144"/>
      <c r="G227" s="146"/>
      <c r="H227" s="146"/>
      <c r="I227" s="146"/>
      <c r="J227" s="146"/>
    </row>
    <row r="228" spans="1:10" x14ac:dyDescent="0.25">
      <c r="A228" s="144"/>
      <c r="B228" s="144"/>
      <c r="C228" s="144" t="s">
        <v>13</v>
      </c>
      <c r="D228" s="144">
        <v>0.8</v>
      </c>
      <c r="E228" s="145">
        <v>12022</v>
      </c>
      <c r="F228" s="144"/>
      <c r="G228" s="146"/>
      <c r="H228" s="146"/>
      <c r="I228" s="146"/>
      <c r="J228" s="146"/>
    </row>
    <row r="229" spans="1:10" x14ac:dyDescent="0.25">
      <c r="A229" s="144"/>
      <c r="B229" s="144"/>
      <c r="C229" s="144" t="s">
        <v>14</v>
      </c>
      <c r="D229" s="144">
        <v>16.87</v>
      </c>
      <c r="E229" s="145">
        <v>8402</v>
      </c>
      <c r="F229" s="144"/>
      <c r="G229" s="146"/>
      <c r="H229" s="146"/>
      <c r="I229" s="146"/>
      <c r="J229" s="146"/>
    </row>
    <row r="230" spans="1:10" x14ac:dyDescent="0.25">
      <c r="A230" s="144"/>
      <c r="B230" s="144"/>
      <c r="C230" s="144" t="s">
        <v>15</v>
      </c>
      <c r="D230" s="144">
        <v>1.19</v>
      </c>
      <c r="E230" s="145">
        <v>5069</v>
      </c>
      <c r="F230" s="144"/>
      <c r="G230" s="146"/>
      <c r="H230" s="146"/>
      <c r="I230" s="146"/>
      <c r="J230" s="146"/>
    </row>
    <row r="231" spans="1:10" x14ac:dyDescent="0.25">
      <c r="A231" s="144"/>
      <c r="B231" s="144"/>
      <c r="C231" s="144"/>
      <c r="D231" s="144"/>
      <c r="E231" s="144"/>
      <c r="F231" s="144"/>
      <c r="G231" s="146"/>
      <c r="H231" s="146"/>
      <c r="I231" s="146"/>
      <c r="J231" s="146"/>
    </row>
    <row r="232" spans="1:10" x14ac:dyDescent="0.25">
      <c r="A232" s="140" t="s">
        <v>162</v>
      </c>
      <c r="B232" s="144"/>
      <c r="C232" s="144"/>
      <c r="D232" s="144"/>
      <c r="E232" s="144"/>
      <c r="F232" s="144"/>
      <c r="G232" s="146"/>
      <c r="H232" s="146"/>
      <c r="I232" s="146"/>
      <c r="J232" s="146"/>
    </row>
    <row r="233" spans="1:10" x14ac:dyDescent="0.25">
      <c r="A233" s="142" t="s">
        <v>163</v>
      </c>
      <c r="B233" s="142"/>
      <c r="C233" s="142"/>
      <c r="D233" s="142">
        <v>69.72</v>
      </c>
      <c r="E233" s="142"/>
      <c r="F233" s="142">
        <v>398</v>
      </c>
      <c r="G233" s="143">
        <f>D233*F233+D237*E237</f>
        <v>613536</v>
      </c>
      <c r="H233" s="143">
        <v>0.89</v>
      </c>
      <c r="I233" s="143">
        <f>G233*H233</f>
        <v>546047.04</v>
      </c>
      <c r="J233" s="149">
        <v>546.1</v>
      </c>
    </row>
    <row r="234" spans="1:10" x14ac:dyDescent="0.25">
      <c r="A234" s="144"/>
      <c r="B234" s="144"/>
      <c r="C234" s="144" t="s">
        <v>11</v>
      </c>
      <c r="D234" s="144">
        <v>0</v>
      </c>
      <c r="E234" s="145">
        <v>18467</v>
      </c>
      <c r="F234" s="144"/>
      <c r="G234" s="146"/>
      <c r="H234" s="146"/>
      <c r="I234" s="146"/>
      <c r="J234" s="146"/>
    </row>
    <row r="235" spans="1:10" x14ac:dyDescent="0.25">
      <c r="A235" s="144"/>
      <c r="B235" s="144"/>
      <c r="C235" s="144" t="s">
        <v>12</v>
      </c>
      <c r="D235" s="144">
        <v>0</v>
      </c>
      <c r="E235" s="145">
        <v>15291</v>
      </c>
      <c r="F235" s="144"/>
      <c r="G235" s="146"/>
      <c r="H235" s="146"/>
      <c r="I235" s="146"/>
      <c r="J235" s="146"/>
    </row>
    <row r="236" spans="1:10" x14ac:dyDescent="0.25">
      <c r="A236" s="144"/>
      <c r="B236" s="144"/>
      <c r="C236" s="144" t="s">
        <v>13</v>
      </c>
      <c r="D236" s="144">
        <v>0</v>
      </c>
      <c r="E236" s="145">
        <v>12022</v>
      </c>
      <c r="F236" s="144"/>
      <c r="G236" s="146"/>
      <c r="H236" s="146"/>
      <c r="I236" s="146"/>
      <c r="J236" s="146"/>
    </row>
    <row r="237" spans="1:10" x14ac:dyDescent="0.25">
      <c r="A237" s="144"/>
      <c r="B237" s="144"/>
      <c r="C237" s="144" t="s">
        <v>14</v>
      </c>
      <c r="D237" s="144">
        <v>69.72</v>
      </c>
      <c r="E237" s="145">
        <v>8402</v>
      </c>
      <c r="F237" s="144"/>
      <c r="G237" s="146"/>
      <c r="H237" s="146"/>
      <c r="I237" s="146"/>
      <c r="J237" s="146"/>
    </row>
    <row r="238" spans="1:10" x14ac:dyDescent="0.25">
      <c r="A238" s="144"/>
      <c r="B238" s="144"/>
      <c r="C238" s="144" t="s">
        <v>15</v>
      </c>
      <c r="D238" s="144">
        <v>0</v>
      </c>
      <c r="E238" s="145">
        <v>5069</v>
      </c>
      <c r="F238" s="144"/>
      <c r="G238" s="146"/>
      <c r="H238" s="146"/>
      <c r="I238" s="146"/>
      <c r="J238" s="146"/>
    </row>
    <row r="239" spans="1:10" x14ac:dyDescent="0.25">
      <c r="A239" s="144"/>
      <c r="B239" s="144"/>
      <c r="C239" s="144"/>
      <c r="D239" s="144"/>
      <c r="E239" s="144"/>
      <c r="F239" s="144"/>
      <c r="G239" s="146"/>
      <c r="H239" s="146"/>
      <c r="I239" s="146"/>
      <c r="J239" s="146"/>
    </row>
    <row r="240" spans="1:10" x14ac:dyDescent="0.25">
      <c r="A240" s="142" t="s">
        <v>189</v>
      </c>
      <c r="B240" s="142"/>
      <c r="C240" s="142"/>
      <c r="D240" s="142">
        <v>47.136000000000003</v>
      </c>
      <c r="E240" s="142"/>
      <c r="F240" s="142">
        <v>398</v>
      </c>
      <c r="G240" s="143">
        <f>F240*D240+D245*E245</f>
        <v>257692.51200000002</v>
      </c>
      <c r="H240" s="143">
        <v>0.88</v>
      </c>
      <c r="I240" s="143">
        <f>G240*H240</f>
        <v>226769.41056000002</v>
      </c>
      <c r="J240" s="149">
        <f>ROUND(I240/1000,1)</f>
        <v>226.8</v>
      </c>
    </row>
    <row r="241" spans="1:10" x14ac:dyDescent="0.25">
      <c r="A241" s="144"/>
      <c r="B241" s="144"/>
      <c r="C241" s="144" t="s">
        <v>11</v>
      </c>
      <c r="D241" s="144">
        <v>0</v>
      </c>
      <c r="E241" s="145">
        <v>18467</v>
      </c>
      <c r="F241" s="144"/>
      <c r="G241" s="146"/>
      <c r="H241" s="146"/>
      <c r="I241" s="146"/>
      <c r="J241" s="146"/>
    </row>
    <row r="242" spans="1:10" x14ac:dyDescent="0.25">
      <c r="A242" s="144"/>
      <c r="B242" s="144"/>
      <c r="C242" s="144" t="s">
        <v>12</v>
      </c>
      <c r="D242" s="144">
        <v>0</v>
      </c>
      <c r="E242" s="145">
        <v>15291</v>
      </c>
      <c r="F242" s="144"/>
      <c r="G242" s="146"/>
      <c r="H242" s="146"/>
      <c r="I242" s="146"/>
      <c r="J242" s="146"/>
    </row>
    <row r="243" spans="1:10" x14ac:dyDescent="0.25">
      <c r="A243" s="144"/>
      <c r="B243" s="144"/>
      <c r="C243" s="144" t="s">
        <v>13</v>
      </c>
      <c r="D243" s="144">
        <v>0</v>
      </c>
      <c r="E243" s="145">
        <v>12022</v>
      </c>
      <c r="F243" s="144"/>
      <c r="G243" s="146"/>
      <c r="H243" s="146"/>
      <c r="I243" s="146"/>
      <c r="J243" s="146"/>
    </row>
    <row r="244" spans="1:10" x14ac:dyDescent="0.25">
      <c r="A244" s="144"/>
      <c r="B244" s="144"/>
      <c r="C244" s="144" t="s">
        <v>14</v>
      </c>
      <c r="D244" s="144">
        <v>0</v>
      </c>
      <c r="E244" s="145">
        <v>8402</v>
      </c>
      <c r="F244" s="144"/>
      <c r="G244" s="146"/>
      <c r="H244" s="146"/>
      <c r="I244" s="146"/>
      <c r="J244" s="146"/>
    </row>
    <row r="245" spans="1:10" x14ac:dyDescent="0.25">
      <c r="A245" s="144"/>
      <c r="B245" s="144"/>
      <c r="C245" s="144" t="s">
        <v>15</v>
      </c>
      <c r="D245" s="144">
        <v>47.136000000000003</v>
      </c>
      <c r="E245" s="145">
        <v>5069</v>
      </c>
      <c r="F245" s="144"/>
      <c r="G245" s="146"/>
      <c r="H245" s="146"/>
      <c r="I245" s="146"/>
      <c r="J245" s="146"/>
    </row>
    <row r="246" spans="1:10" x14ac:dyDescent="0.25">
      <c r="A246" s="144"/>
      <c r="B246" s="144"/>
      <c r="C246" s="144"/>
      <c r="D246" s="144"/>
      <c r="E246" s="144"/>
      <c r="F246" s="144"/>
      <c r="G246" s="146"/>
      <c r="H246" s="146"/>
      <c r="I246" s="146"/>
      <c r="J246" s="146"/>
    </row>
    <row r="247" spans="1:10" x14ac:dyDescent="0.25">
      <c r="A247" s="140" t="s">
        <v>87</v>
      </c>
      <c r="B247" s="144"/>
      <c r="C247" s="144"/>
      <c r="D247" s="144"/>
      <c r="E247" s="144"/>
      <c r="F247" s="144"/>
      <c r="G247" s="146"/>
      <c r="H247" s="146"/>
      <c r="I247" s="146"/>
      <c r="J247" s="146"/>
    </row>
    <row r="248" spans="1:10" x14ac:dyDescent="0.25">
      <c r="A248" s="142" t="s">
        <v>190</v>
      </c>
      <c r="B248" s="142"/>
      <c r="C248" s="142"/>
      <c r="D248" s="142">
        <v>10.029999999999999</v>
      </c>
      <c r="E248" s="142"/>
      <c r="F248" s="142">
        <v>398</v>
      </c>
      <c r="G248" s="143">
        <f>F248*D248+D251*E251</f>
        <v>124572.59999999999</v>
      </c>
      <c r="H248" s="143">
        <v>0.88</v>
      </c>
      <c r="I248" s="143">
        <f>G248*H248</f>
        <v>109623.88799999999</v>
      </c>
      <c r="J248" s="149">
        <v>109.7</v>
      </c>
    </row>
    <row r="249" spans="1:10" x14ac:dyDescent="0.25">
      <c r="A249" s="144"/>
      <c r="B249" s="144"/>
      <c r="C249" s="144" t="s">
        <v>11</v>
      </c>
      <c r="D249" s="144">
        <v>0</v>
      </c>
      <c r="E249" s="145">
        <v>18467</v>
      </c>
      <c r="F249" s="144"/>
      <c r="G249" s="146"/>
      <c r="H249" s="146"/>
      <c r="I249" s="146"/>
      <c r="J249" s="146"/>
    </row>
    <row r="250" spans="1:10" x14ac:dyDescent="0.25">
      <c r="A250" s="144"/>
      <c r="B250" s="144"/>
      <c r="C250" s="144" t="s">
        <v>12</v>
      </c>
      <c r="D250" s="144">
        <v>0</v>
      </c>
      <c r="E250" s="145">
        <v>15291</v>
      </c>
      <c r="F250" s="144"/>
      <c r="G250" s="146"/>
      <c r="H250" s="146"/>
      <c r="I250" s="146"/>
      <c r="J250" s="146"/>
    </row>
    <row r="251" spans="1:10" x14ac:dyDescent="0.25">
      <c r="A251" s="144"/>
      <c r="B251" s="144"/>
      <c r="C251" s="144" t="s">
        <v>13</v>
      </c>
      <c r="D251" s="144">
        <v>10.029999999999999</v>
      </c>
      <c r="E251" s="145">
        <v>12022</v>
      </c>
      <c r="F251" s="144"/>
      <c r="G251" s="146"/>
      <c r="H251" s="146"/>
      <c r="I251" s="146"/>
      <c r="J251" s="146"/>
    </row>
    <row r="252" spans="1:10" x14ac:dyDescent="0.25">
      <c r="A252" s="144"/>
      <c r="B252" s="144"/>
      <c r="C252" s="144" t="s">
        <v>14</v>
      </c>
      <c r="D252" s="144">
        <v>0</v>
      </c>
      <c r="E252" s="145">
        <v>8402</v>
      </c>
      <c r="F252" s="144"/>
      <c r="G252" s="146"/>
      <c r="H252" s="146"/>
      <c r="I252" s="146"/>
      <c r="J252" s="146"/>
    </row>
    <row r="253" spans="1:10" x14ac:dyDescent="0.25">
      <c r="A253" s="144"/>
      <c r="B253" s="144"/>
      <c r="C253" s="144" t="s">
        <v>15</v>
      </c>
      <c r="D253" s="144">
        <v>0</v>
      </c>
      <c r="E253" s="145">
        <v>5069</v>
      </c>
      <c r="F253" s="144"/>
      <c r="G253" s="146"/>
      <c r="H253" s="146"/>
      <c r="I253" s="146"/>
      <c r="J253" s="146"/>
    </row>
    <row r="254" spans="1:10" x14ac:dyDescent="0.25">
      <c r="A254" s="144"/>
      <c r="B254" s="144"/>
      <c r="C254" s="144"/>
      <c r="D254" s="144"/>
      <c r="E254" s="144"/>
      <c r="F254" s="144"/>
      <c r="G254" s="146"/>
      <c r="H254" s="146"/>
      <c r="I254" s="146"/>
      <c r="J254" s="146"/>
    </row>
    <row r="255" spans="1:10" x14ac:dyDescent="0.25">
      <c r="A255" s="142" t="s">
        <v>191</v>
      </c>
      <c r="B255" s="142"/>
      <c r="C255" s="142"/>
      <c r="D255" s="142">
        <v>51.19</v>
      </c>
      <c r="E255" s="142"/>
      <c r="F255" s="142">
        <v>398</v>
      </c>
      <c r="G255" s="143">
        <f>F255*D255+D259*E259+D260*E260</f>
        <v>328684.18000000005</v>
      </c>
      <c r="H255" s="143">
        <v>0.87</v>
      </c>
      <c r="I255" s="143">
        <f>G255*H255</f>
        <v>285955.23660000006</v>
      </c>
      <c r="J255" s="149">
        <f>ROUND(I255/1000,1)</f>
        <v>286</v>
      </c>
    </row>
    <row r="256" spans="1:10" x14ac:dyDescent="0.25">
      <c r="A256" s="144"/>
      <c r="B256" s="144"/>
      <c r="C256" s="144" t="s">
        <v>11</v>
      </c>
      <c r="D256" s="144">
        <v>0</v>
      </c>
      <c r="E256" s="145">
        <v>18467</v>
      </c>
      <c r="F256" s="144"/>
      <c r="G256" s="146"/>
      <c r="H256" s="146"/>
      <c r="I256" s="146"/>
      <c r="J256" s="146"/>
    </row>
    <row r="257" spans="1:10" x14ac:dyDescent="0.25">
      <c r="A257" s="144"/>
      <c r="B257" s="144"/>
      <c r="C257" s="144" t="s">
        <v>12</v>
      </c>
      <c r="D257" s="144">
        <v>0</v>
      </c>
      <c r="E257" s="145">
        <v>15291</v>
      </c>
      <c r="F257" s="144"/>
      <c r="G257" s="146"/>
      <c r="H257" s="146"/>
      <c r="I257" s="146"/>
      <c r="J257" s="146"/>
    </row>
    <row r="258" spans="1:10" x14ac:dyDescent="0.25">
      <c r="A258" s="144"/>
      <c r="B258" s="144"/>
      <c r="C258" s="144" t="s">
        <v>13</v>
      </c>
      <c r="D258" s="144">
        <v>0</v>
      </c>
      <c r="E258" s="145">
        <v>12022</v>
      </c>
      <c r="F258" s="144"/>
      <c r="G258" s="146"/>
      <c r="H258" s="146"/>
      <c r="I258" s="146"/>
      <c r="J258" s="146"/>
    </row>
    <row r="259" spans="1:10" x14ac:dyDescent="0.25">
      <c r="A259" s="144"/>
      <c r="B259" s="144"/>
      <c r="C259" s="144" t="s">
        <v>14</v>
      </c>
      <c r="D259" s="144">
        <v>14.65</v>
      </c>
      <c r="E259" s="145">
        <v>8402</v>
      </c>
      <c r="F259" s="144"/>
      <c r="G259" s="146"/>
      <c r="H259" s="146"/>
      <c r="I259" s="146"/>
      <c r="J259" s="146"/>
    </row>
    <row r="260" spans="1:10" x14ac:dyDescent="0.25">
      <c r="A260" s="144"/>
      <c r="B260" s="144"/>
      <c r="C260" s="144" t="s">
        <v>15</v>
      </c>
      <c r="D260" s="144">
        <v>36.54</v>
      </c>
      <c r="E260" s="145">
        <v>5069</v>
      </c>
      <c r="F260" s="144"/>
      <c r="G260" s="146"/>
      <c r="H260" s="146"/>
      <c r="I260" s="146"/>
      <c r="J260" s="146"/>
    </row>
    <row r="261" spans="1:10" x14ac:dyDescent="0.25">
      <c r="A261" s="144"/>
      <c r="B261" s="144"/>
      <c r="C261" s="144"/>
      <c r="D261" s="144"/>
      <c r="E261" s="144"/>
      <c r="F261" s="144"/>
      <c r="G261" s="146"/>
      <c r="H261" s="146"/>
      <c r="I261" s="146"/>
      <c r="J261" s="146"/>
    </row>
    <row r="262" spans="1:10" x14ac:dyDescent="0.25">
      <c r="A262" s="142" t="s">
        <v>91</v>
      </c>
      <c r="B262" s="142"/>
      <c r="C262" s="142"/>
      <c r="D262" s="142">
        <v>10</v>
      </c>
      <c r="E262" s="142"/>
      <c r="F262" s="142">
        <v>398</v>
      </c>
      <c r="G262" s="143">
        <f>D262*F262+D265*E265</f>
        <v>124200</v>
      </c>
      <c r="H262" s="143">
        <v>0.88</v>
      </c>
      <c r="I262" s="143">
        <f>G262*H262</f>
        <v>109296</v>
      </c>
      <c r="J262" s="149">
        <f>ROUND(I262/1000,1)</f>
        <v>109.3</v>
      </c>
    </row>
    <row r="263" spans="1:10" x14ac:dyDescent="0.25">
      <c r="A263" s="144"/>
      <c r="B263" s="144"/>
      <c r="C263" s="144" t="s">
        <v>11</v>
      </c>
      <c r="D263" s="144">
        <v>0</v>
      </c>
      <c r="E263" s="145">
        <v>18467</v>
      </c>
      <c r="F263" s="144"/>
      <c r="G263" s="146"/>
      <c r="H263" s="146"/>
      <c r="I263" s="146"/>
      <c r="J263" s="146"/>
    </row>
    <row r="264" spans="1:10" x14ac:dyDescent="0.25">
      <c r="A264" s="144"/>
      <c r="B264" s="144"/>
      <c r="C264" s="144" t="s">
        <v>12</v>
      </c>
      <c r="D264" s="144">
        <v>0</v>
      </c>
      <c r="E264" s="145">
        <v>15291</v>
      </c>
      <c r="F264" s="144"/>
      <c r="G264" s="146"/>
      <c r="H264" s="146"/>
      <c r="I264" s="146"/>
      <c r="J264" s="146"/>
    </row>
    <row r="265" spans="1:10" x14ac:dyDescent="0.25">
      <c r="A265" s="144"/>
      <c r="B265" s="144"/>
      <c r="C265" s="144" t="s">
        <v>13</v>
      </c>
      <c r="D265" s="144">
        <v>10</v>
      </c>
      <c r="E265" s="145">
        <v>12022</v>
      </c>
      <c r="F265" s="144"/>
      <c r="G265" s="146"/>
      <c r="H265" s="146"/>
      <c r="I265" s="146"/>
      <c r="J265" s="146"/>
    </row>
    <row r="266" spans="1:10" x14ac:dyDescent="0.25">
      <c r="A266" s="144"/>
      <c r="B266" s="144"/>
      <c r="C266" s="144" t="s">
        <v>14</v>
      </c>
      <c r="D266" s="144">
        <v>0</v>
      </c>
      <c r="E266" s="145">
        <v>8402</v>
      </c>
      <c r="F266" s="144"/>
      <c r="G266" s="146"/>
      <c r="H266" s="146"/>
      <c r="I266" s="146"/>
      <c r="J266" s="146"/>
    </row>
    <row r="267" spans="1:10" x14ac:dyDescent="0.25">
      <c r="A267" s="144"/>
      <c r="B267" s="144"/>
      <c r="C267" s="144" t="s">
        <v>15</v>
      </c>
      <c r="D267" s="144">
        <v>0</v>
      </c>
      <c r="E267" s="145">
        <v>5069</v>
      </c>
      <c r="F267" s="144"/>
      <c r="G267" s="146"/>
      <c r="H267" s="146"/>
      <c r="I267" s="146"/>
      <c r="J267" s="146"/>
    </row>
    <row r="268" spans="1:10" x14ac:dyDescent="0.25">
      <c r="A268" s="144"/>
      <c r="B268" s="144"/>
      <c r="C268" s="144"/>
      <c r="D268" s="144"/>
      <c r="E268" s="144"/>
      <c r="F268" s="144"/>
      <c r="G268" s="146"/>
      <c r="H268" s="146"/>
      <c r="I268" s="146"/>
      <c r="J268" s="146"/>
    </row>
    <row r="269" spans="1:10" x14ac:dyDescent="0.25">
      <c r="A269" s="142" t="s">
        <v>92</v>
      </c>
      <c r="B269" s="142"/>
      <c r="C269" s="142"/>
      <c r="D269" s="142">
        <v>7</v>
      </c>
      <c r="E269" s="142"/>
      <c r="F269" s="142">
        <v>398</v>
      </c>
      <c r="G269" s="143">
        <f>F269*D269+E272*D272</f>
        <v>86940</v>
      </c>
      <c r="H269" s="143">
        <v>0.88</v>
      </c>
      <c r="I269" s="143">
        <f>G269*H269</f>
        <v>76507.199999999997</v>
      </c>
      <c r="J269" s="149">
        <v>76.599999999999994</v>
      </c>
    </row>
    <row r="270" spans="1:10" x14ac:dyDescent="0.25">
      <c r="A270" s="144"/>
      <c r="B270" s="144"/>
      <c r="C270" s="144" t="s">
        <v>11</v>
      </c>
      <c r="D270" s="144">
        <v>0</v>
      </c>
      <c r="E270" s="145">
        <v>18467</v>
      </c>
      <c r="F270" s="144"/>
      <c r="G270" s="146"/>
      <c r="H270" s="146"/>
      <c r="I270" s="146"/>
      <c r="J270" s="146"/>
    </row>
    <row r="271" spans="1:10" x14ac:dyDescent="0.25">
      <c r="A271" s="144"/>
      <c r="B271" s="144"/>
      <c r="C271" s="144" t="s">
        <v>12</v>
      </c>
      <c r="D271" s="144">
        <v>0</v>
      </c>
      <c r="E271" s="145">
        <v>15291</v>
      </c>
      <c r="F271" s="144"/>
      <c r="G271" s="146"/>
      <c r="H271" s="146"/>
      <c r="I271" s="146"/>
      <c r="J271" s="146"/>
    </row>
    <row r="272" spans="1:10" x14ac:dyDescent="0.25">
      <c r="A272" s="144"/>
      <c r="B272" s="144"/>
      <c r="C272" s="144" t="s">
        <v>13</v>
      </c>
      <c r="D272" s="144">
        <v>7</v>
      </c>
      <c r="E272" s="145">
        <v>12022</v>
      </c>
      <c r="F272" s="144"/>
      <c r="G272" s="146"/>
      <c r="H272" s="146"/>
      <c r="I272" s="146"/>
      <c r="J272" s="146"/>
    </row>
    <row r="273" spans="1:10" x14ac:dyDescent="0.25">
      <c r="A273" s="144"/>
      <c r="B273" s="144"/>
      <c r="C273" s="144" t="s">
        <v>14</v>
      </c>
      <c r="D273" s="144">
        <v>0</v>
      </c>
      <c r="E273" s="145">
        <v>8402</v>
      </c>
      <c r="F273" s="144"/>
      <c r="G273" s="146"/>
      <c r="H273" s="146"/>
      <c r="I273" s="146"/>
      <c r="J273" s="146"/>
    </row>
    <row r="274" spans="1:10" x14ac:dyDescent="0.25">
      <c r="A274" s="144"/>
      <c r="B274" s="144"/>
      <c r="C274" s="144" t="s">
        <v>15</v>
      </c>
      <c r="D274" s="144">
        <v>0</v>
      </c>
      <c r="E274" s="145">
        <v>5069</v>
      </c>
      <c r="F274" s="144"/>
      <c r="G274" s="146"/>
      <c r="H274" s="146"/>
      <c r="I274" s="146"/>
      <c r="J274" s="146"/>
    </row>
    <row r="275" spans="1:10" x14ac:dyDescent="0.25">
      <c r="A275" s="144"/>
      <c r="B275" s="144"/>
      <c r="C275" s="144"/>
      <c r="D275" s="144"/>
      <c r="E275" s="144"/>
      <c r="F275" s="144"/>
      <c r="G275" s="146"/>
      <c r="H275" s="146"/>
      <c r="I275" s="146"/>
      <c r="J275" s="146"/>
    </row>
    <row r="276" spans="1:10" x14ac:dyDescent="0.25">
      <c r="A276" s="144"/>
      <c r="B276" s="144"/>
      <c r="C276" s="144"/>
      <c r="D276" s="144"/>
      <c r="E276" s="144"/>
      <c r="F276" s="144"/>
      <c r="G276" s="146"/>
      <c r="H276" s="146"/>
      <c r="I276" s="146"/>
      <c r="J276" s="146"/>
    </row>
    <row r="277" spans="1:10" x14ac:dyDescent="0.25">
      <c r="A277" s="140" t="s">
        <v>192</v>
      </c>
      <c r="B277" s="144"/>
      <c r="C277" s="144"/>
      <c r="D277" s="144"/>
      <c r="E277" s="144"/>
      <c r="F277" s="144"/>
      <c r="G277" s="146"/>
      <c r="H277" s="146"/>
      <c r="I277" s="146"/>
      <c r="J277" s="146"/>
    </row>
    <row r="278" spans="1:10" x14ac:dyDescent="0.25">
      <c r="A278" s="142" t="s">
        <v>193</v>
      </c>
      <c r="B278" s="142"/>
      <c r="C278" s="142"/>
      <c r="D278" s="142">
        <v>87.02</v>
      </c>
      <c r="E278" s="142"/>
      <c r="F278" s="142">
        <v>398</v>
      </c>
      <c r="G278" s="143">
        <f>D278*F278+D279*E279+D280*E280+D281*E281+D282*E282</f>
        <v>1278570.8699999999</v>
      </c>
      <c r="H278" s="143">
        <v>0.85</v>
      </c>
      <c r="I278" s="143">
        <f>G278*H278</f>
        <v>1086785.2394999999</v>
      </c>
      <c r="J278" s="149">
        <f>ROUND(I278/1000,1)</f>
        <v>1086.8</v>
      </c>
    </row>
    <row r="279" spans="1:10" x14ac:dyDescent="0.25">
      <c r="A279" s="144"/>
      <c r="B279" s="144"/>
      <c r="C279" s="144" t="s">
        <v>11</v>
      </c>
      <c r="D279" s="144">
        <v>21.94</v>
      </c>
      <c r="E279" s="145">
        <v>18467</v>
      </c>
      <c r="F279" s="144"/>
      <c r="G279" s="146"/>
      <c r="H279" s="146"/>
      <c r="I279" s="146"/>
      <c r="J279" s="146"/>
    </row>
    <row r="280" spans="1:10" x14ac:dyDescent="0.25">
      <c r="A280" s="144"/>
      <c r="B280" s="144"/>
      <c r="C280" s="144" t="s">
        <v>12</v>
      </c>
      <c r="D280" s="144">
        <v>35.33</v>
      </c>
      <c r="E280" s="145">
        <v>15291</v>
      </c>
      <c r="F280" s="144"/>
      <c r="G280" s="146"/>
      <c r="H280" s="146"/>
      <c r="I280" s="146"/>
      <c r="J280" s="146"/>
    </row>
    <row r="281" spans="1:10" x14ac:dyDescent="0.25">
      <c r="A281" s="144"/>
      <c r="B281" s="144"/>
      <c r="C281" s="144" t="s">
        <v>13</v>
      </c>
      <c r="D281" s="144">
        <v>13.42</v>
      </c>
      <c r="E281" s="145">
        <v>12022</v>
      </c>
      <c r="F281" s="144"/>
      <c r="G281" s="146"/>
      <c r="H281" s="146"/>
      <c r="I281" s="146"/>
      <c r="J281" s="146"/>
    </row>
    <row r="282" spans="1:10" x14ac:dyDescent="0.25">
      <c r="A282" s="144"/>
      <c r="B282" s="144"/>
      <c r="C282" s="144" t="s">
        <v>14</v>
      </c>
      <c r="D282" s="144">
        <v>16.329999999999998</v>
      </c>
      <c r="E282" s="145">
        <v>8402</v>
      </c>
      <c r="F282" s="144"/>
      <c r="G282" s="146"/>
      <c r="H282" s="146"/>
      <c r="I282" s="146"/>
      <c r="J282" s="146"/>
    </row>
    <row r="283" spans="1:10" x14ac:dyDescent="0.25">
      <c r="A283" s="144"/>
      <c r="B283" s="144"/>
      <c r="C283" s="144" t="s">
        <v>15</v>
      </c>
      <c r="D283" s="144">
        <v>0</v>
      </c>
      <c r="E283" s="145">
        <v>5069</v>
      </c>
      <c r="F283" s="144"/>
      <c r="G283" s="146"/>
      <c r="H283" s="146"/>
      <c r="I283" s="146"/>
      <c r="J283" s="146"/>
    </row>
    <row r="284" spans="1:10" x14ac:dyDescent="0.25">
      <c r="A284" s="144"/>
      <c r="B284" s="144"/>
      <c r="C284" s="144"/>
      <c r="D284" s="144"/>
      <c r="E284" s="144"/>
      <c r="F284" s="144"/>
      <c r="G284" s="146"/>
      <c r="H284" s="146"/>
      <c r="I284" s="146"/>
      <c r="J284" s="146"/>
    </row>
    <row r="285" spans="1:10" x14ac:dyDescent="0.25">
      <c r="A285" s="142" t="s">
        <v>194</v>
      </c>
      <c r="B285" s="142"/>
      <c r="C285" s="142"/>
      <c r="D285" s="142">
        <v>40</v>
      </c>
      <c r="E285" s="142"/>
      <c r="F285" s="142">
        <v>398</v>
      </c>
      <c r="G285" s="143">
        <f>D285*F285+D288*E288+D289*E289</f>
        <v>382323</v>
      </c>
      <c r="H285" s="143">
        <v>0.86</v>
      </c>
      <c r="I285" s="143">
        <f>G285*H285</f>
        <v>328797.77999999997</v>
      </c>
      <c r="J285" s="149">
        <f>ROUND(I285/1000,1)</f>
        <v>328.8</v>
      </c>
    </row>
    <row r="286" spans="1:10" x14ac:dyDescent="0.25">
      <c r="A286" s="144"/>
      <c r="B286" s="144"/>
      <c r="C286" s="144" t="s">
        <v>11</v>
      </c>
      <c r="D286" s="144">
        <v>0</v>
      </c>
      <c r="E286" s="145">
        <v>18467</v>
      </c>
      <c r="F286" s="144"/>
      <c r="G286" s="146"/>
      <c r="H286" s="146"/>
      <c r="I286" s="146"/>
      <c r="J286" s="146"/>
    </row>
    <row r="287" spans="1:10" x14ac:dyDescent="0.25">
      <c r="A287" s="144"/>
      <c r="B287" s="144"/>
      <c r="C287" s="144" t="s">
        <v>12</v>
      </c>
      <c r="D287" s="144">
        <v>0</v>
      </c>
      <c r="E287" s="145">
        <v>15291</v>
      </c>
      <c r="F287" s="144"/>
      <c r="G287" s="146"/>
      <c r="H287" s="146"/>
      <c r="I287" s="146"/>
      <c r="J287" s="146"/>
    </row>
    <row r="288" spans="1:10" x14ac:dyDescent="0.25">
      <c r="A288" s="144"/>
      <c r="B288" s="144"/>
      <c r="C288" s="144" t="s">
        <v>13</v>
      </c>
      <c r="D288" s="144">
        <v>16.5</v>
      </c>
      <c r="E288" s="145">
        <v>12022</v>
      </c>
      <c r="F288" s="144"/>
      <c r="G288" s="146"/>
      <c r="H288" s="146"/>
      <c r="I288" s="146"/>
      <c r="J288" s="146"/>
    </row>
    <row r="289" spans="1:10" x14ac:dyDescent="0.25">
      <c r="A289" s="144"/>
      <c r="B289" s="144"/>
      <c r="C289" s="144" t="s">
        <v>14</v>
      </c>
      <c r="D289" s="144">
        <v>20</v>
      </c>
      <c r="E289" s="145">
        <v>8402</v>
      </c>
      <c r="F289" s="144"/>
      <c r="G289" s="146"/>
      <c r="H289" s="146"/>
      <c r="I289" s="146"/>
      <c r="J289" s="146"/>
    </row>
    <row r="290" spans="1:10" x14ac:dyDescent="0.25">
      <c r="A290" s="144"/>
      <c r="B290" s="144"/>
      <c r="C290" s="144" t="s">
        <v>15</v>
      </c>
      <c r="D290" s="144">
        <v>0</v>
      </c>
      <c r="E290" s="145">
        <v>5069</v>
      </c>
      <c r="F290" s="144"/>
      <c r="G290" s="146"/>
      <c r="H290" s="146"/>
      <c r="I290" s="146"/>
      <c r="J290" s="146"/>
    </row>
    <row r="291" spans="1:10" x14ac:dyDescent="0.25">
      <c r="A291" s="144"/>
      <c r="B291" s="144"/>
      <c r="C291" s="144"/>
      <c r="D291" s="144"/>
      <c r="E291" s="144"/>
      <c r="F291" s="144"/>
      <c r="G291" s="146"/>
      <c r="H291" s="146"/>
      <c r="I291" s="146"/>
      <c r="J291" s="146"/>
    </row>
    <row r="292" spans="1:10" x14ac:dyDescent="0.25">
      <c r="A292" s="140" t="s">
        <v>112</v>
      </c>
      <c r="B292" s="144"/>
      <c r="C292" s="144"/>
      <c r="D292" s="144"/>
      <c r="E292" s="144"/>
      <c r="F292" s="144"/>
      <c r="G292" s="146"/>
      <c r="H292" s="146"/>
      <c r="I292" s="146"/>
      <c r="J292" s="146"/>
    </row>
    <row r="293" spans="1:10" x14ac:dyDescent="0.25">
      <c r="A293" s="142" t="s">
        <v>115</v>
      </c>
      <c r="B293" s="142"/>
      <c r="C293" s="142"/>
      <c r="D293" s="142">
        <v>5</v>
      </c>
      <c r="E293" s="142"/>
      <c r="F293" s="142">
        <v>398</v>
      </c>
      <c r="G293" s="143">
        <f>F293*D293+D298*E298</f>
        <v>27335</v>
      </c>
      <c r="H293" s="143">
        <v>0.93</v>
      </c>
      <c r="I293" s="143">
        <f>G293*H293</f>
        <v>25421.550000000003</v>
      </c>
      <c r="J293" s="149">
        <v>25.5</v>
      </c>
    </row>
    <row r="294" spans="1:10" x14ac:dyDescent="0.25">
      <c r="A294" s="144"/>
      <c r="B294" s="144"/>
      <c r="C294" s="144" t="s">
        <v>11</v>
      </c>
      <c r="D294" s="144">
        <v>0</v>
      </c>
      <c r="E294" s="145">
        <v>18467</v>
      </c>
      <c r="F294" s="144"/>
      <c r="G294" s="146"/>
      <c r="H294" s="146"/>
      <c r="I294" s="146"/>
      <c r="J294" s="146"/>
    </row>
    <row r="295" spans="1:10" x14ac:dyDescent="0.25">
      <c r="A295" s="144"/>
      <c r="B295" s="144"/>
      <c r="C295" s="144" t="s">
        <v>12</v>
      </c>
      <c r="D295" s="144">
        <v>0</v>
      </c>
      <c r="E295" s="145">
        <v>15291</v>
      </c>
      <c r="F295" s="144"/>
      <c r="G295" s="146"/>
      <c r="H295" s="146"/>
      <c r="I295" s="146"/>
      <c r="J295" s="146"/>
    </row>
    <row r="296" spans="1:10" x14ac:dyDescent="0.25">
      <c r="A296" s="144"/>
      <c r="B296" s="144"/>
      <c r="C296" s="144" t="s">
        <v>13</v>
      </c>
      <c r="D296" s="144">
        <v>0</v>
      </c>
      <c r="E296" s="145">
        <v>12022</v>
      </c>
      <c r="F296" s="144"/>
      <c r="G296" s="146"/>
      <c r="H296" s="146"/>
      <c r="I296" s="146"/>
      <c r="J296" s="146"/>
    </row>
    <row r="297" spans="1:10" x14ac:dyDescent="0.25">
      <c r="A297" s="144"/>
      <c r="B297" s="144"/>
      <c r="C297" s="144" t="s">
        <v>14</v>
      </c>
      <c r="D297" s="144">
        <v>0</v>
      </c>
      <c r="E297" s="145">
        <v>8402</v>
      </c>
      <c r="F297" s="144"/>
      <c r="G297" s="146"/>
      <c r="H297" s="146"/>
      <c r="I297" s="146"/>
      <c r="J297" s="146"/>
    </row>
    <row r="298" spans="1:10" x14ac:dyDescent="0.25">
      <c r="A298" s="144"/>
      <c r="B298" s="144"/>
      <c r="C298" s="144" t="s">
        <v>15</v>
      </c>
      <c r="D298" s="144">
        <v>5</v>
      </c>
      <c r="E298" s="145">
        <v>5069</v>
      </c>
      <c r="F298" s="144"/>
      <c r="G298" s="146"/>
      <c r="H298" s="146"/>
      <c r="I298" s="146"/>
      <c r="J298" s="146"/>
    </row>
    <row r="299" spans="1:10" x14ac:dyDescent="0.25">
      <c r="A299" s="144"/>
      <c r="B299" s="144"/>
      <c r="C299" s="144"/>
      <c r="D299" s="144"/>
      <c r="E299" s="144"/>
      <c r="F299" s="144"/>
      <c r="G299" s="146"/>
      <c r="H299" s="146"/>
      <c r="I299" s="146"/>
      <c r="J299" s="146"/>
    </row>
    <row r="300" spans="1:10" x14ac:dyDescent="0.25">
      <c r="A300" s="142" t="s">
        <v>113</v>
      </c>
      <c r="B300" s="142"/>
      <c r="C300" s="142"/>
      <c r="D300" s="142">
        <v>85</v>
      </c>
      <c r="E300" s="142"/>
      <c r="F300" s="142">
        <v>398</v>
      </c>
      <c r="G300" s="143">
        <f>D300*F300+D304*E304+D305*E305</f>
        <v>581350</v>
      </c>
      <c r="H300" s="143">
        <v>0.9</v>
      </c>
      <c r="I300" s="143">
        <f>G300*H300</f>
        <v>523215</v>
      </c>
      <c r="J300" s="149">
        <v>523.29999999999995</v>
      </c>
    </row>
    <row r="301" spans="1:10" x14ac:dyDescent="0.25">
      <c r="A301" s="144"/>
      <c r="B301" s="144"/>
      <c r="C301" s="144" t="s">
        <v>11</v>
      </c>
      <c r="D301" s="144">
        <v>0</v>
      </c>
      <c r="E301" s="145">
        <v>18467</v>
      </c>
      <c r="F301" s="144"/>
      <c r="G301" s="146"/>
      <c r="H301" s="146"/>
      <c r="I301" s="146"/>
      <c r="J301" s="146"/>
    </row>
    <row r="302" spans="1:10" x14ac:dyDescent="0.25">
      <c r="A302" s="144"/>
      <c r="B302" s="144"/>
      <c r="C302" s="144" t="s">
        <v>12</v>
      </c>
      <c r="D302" s="144">
        <v>0</v>
      </c>
      <c r="E302" s="145">
        <v>15291</v>
      </c>
      <c r="F302" s="144"/>
      <c r="G302" s="146"/>
      <c r="H302" s="146"/>
      <c r="I302" s="146"/>
      <c r="J302" s="146"/>
    </row>
    <row r="303" spans="1:10" x14ac:dyDescent="0.25">
      <c r="A303" s="144"/>
      <c r="B303" s="144"/>
      <c r="C303" s="144" t="s">
        <v>13</v>
      </c>
      <c r="D303" s="144">
        <v>0</v>
      </c>
      <c r="E303" s="145">
        <v>12022</v>
      </c>
      <c r="F303" s="144"/>
      <c r="G303" s="146"/>
      <c r="H303" s="146"/>
      <c r="I303" s="146"/>
      <c r="J303" s="146"/>
    </row>
    <row r="304" spans="1:10" x14ac:dyDescent="0.25">
      <c r="A304" s="144"/>
      <c r="B304" s="144"/>
      <c r="C304" s="144" t="s">
        <v>14</v>
      </c>
      <c r="D304" s="144">
        <v>35</v>
      </c>
      <c r="E304" s="145">
        <v>8402</v>
      </c>
      <c r="F304" s="144"/>
      <c r="G304" s="146"/>
      <c r="H304" s="146"/>
      <c r="I304" s="146"/>
      <c r="J304" s="146"/>
    </row>
    <row r="305" spans="1:10" x14ac:dyDescent="0.25">
      <c r="A305" s="144"/>
      <c r="B305" s="144"/>
      <c r="C305" s="144" t="s">
        <v>15</v>
      </c>
      <c r="D305" s="144">
        <v>50</v>
      </c>
      <c r="E305" s="145">
        <v>5069</v>
      </c>
      <c r="F305" s="144"/>
      <c r="G305" s="146"/>
      <c r="H305" s="146"/>
      <c r="I305" s="146"/>
      <c r="J305" s="146"/>
    </row>
    <row r="306" spans="1:10" x14ac:dyDescent="0.25">
      <c r="A306" s="144"/>
      <c r="B306" s="144"/>
      <c r="C306" s="144"/>
      <c r="D306" s="144"/>
      <c r="E306" s="144"/>
      <c r="F306" s="144"/>
      <c r="G306" s="146"/>
      <c r="H306" s="146"/>
      <c r="I306" s="146"/>
      <c r="J306" s="146"/>
    </row>
    <row r="307" spans="1:10" x14ac:dyDescent="0.25">
      <c r="C307" s="144"/>
      <c r="D307" s="144"/>
      <c r="E307" s="144"/>
      <c r="F307" s="144"/>
      <c r="G307" s="146"/>
      <c r="H307" s="146"/>
      <c r="I307" s="146"/>
      <c r="J307" s="146"/>
    </row>
    <row r="308" spans="1:10" x14ac:dyDescent="0.25">
      <c r="A308" s="142" t="s">
        <v>114</v>
      </c>
      <c r="B308" s="142"/>
      <c r="C308" s="142"/>
      <c r="D308" s="142">
        <v>102.89</v>
      </c>
      <c r="E308" s="142"/>
      <c r="F308" s="142">
        <v>398</v>
      </c>
      <c r="G308" s="143">
        <f>F308*D308+D311*E311+D312*E312+D313*E313</f>
        <v>936248.3</v>
      </c>
      <c r="H308" s="143">
        <v>0.92</v>
      </c>
      <c r="I308" s="143">
        <f>G308*H308</f>
        <v>861348.4360000001</v>
      </c>
      <c r="J308" s="149">
        <v>861.4</v>
      </c>
    </row>
    <row r="309" spans="1:10" x14ac:dyDescent="0.25">
      <c r="A309" s="144"/>
      <c r="B309" s="144"/>
      <c r="C309" s="144" t="s">
        <v>11</v>
      </c>
      <c r="D309" s="144">
        <v>0</v>
      </c>
      <c r="E309" s="145">
        <v>18467</v>
      </c>
      <c r="F309" s="144"/>
      <c r="G309" s="146"/>
      <c r="H309" s="146"/>
      <c r="I309" s="146"/>
      <c r="J309" s="146"/>
    </row>
    <row r="310" spans="1:10" x14ac:dyDescent="0.25">
      <c r="A310" s="144"/>
      <c r="B310" s="144"/>
      <c r="C310" s="144" t="s">
        <v>12</v>
      </c>
      <c r="D310" s="144">
        <v>0</v>
      </c>
      <c r="E310" s="145">
        <v>15291</v>
      </c>
      <c r="F310" s="144"/>
      <c r="G310" s="146"/>
      <c r="H310" s="146"/>
      <c r="I310" s="146"/>
      <c r="J310" s="146"/>
    </row>
    <row r="311" spans="1:10" x14ac:dyDescent="0.25">
      <c r="A311" s="144"/>
      <c r="B311" s="144"/>
      <c r="C311" s="144" t="s">
        <v>13</v>
      </c>
      <c r="D311" s="144">
        <v>40.83</v>
      </c>
      <c r="E311" s="145">
        <v>12022</v>
      </c>
      <c r="F311" s="144"/>
      <c r="G311" s="146"/>
      <c r="H311" s="146"/>
      <c r="I311" s="146"/>
      <c r="J311" s="146"/>
    </row>
    <row r="312" spans="1:10" x14ac:dyDescent="0.25">
      <c r="A312" s="144"/>
      <c r="B312" s="144"/>
      <c r="C312" s="144" t="s">
        <v>14</v>
      </c>
      <c r="D312" s="144">
        <v>26.96</v>
      </c>
      <c r="E312" s="145">
        <v>8402</v>
      </c>
      <c r="F312" s="144"/>
      <c r="G312" s="146"/>
      <c r="H312" s="146"/>
      <c r="I312" s="146"/>
      <c r="J312" s="146"/>
    </row>
    <row r="313" spans="1:10" x14ac:dyDescent="0.25">
      <c r="A313" s="144"/>
      <c r="B313" s="144"/>
      <c r="C313" s="144" t="s">
        <v>15</v>
      </c>
      <c r="D313" s="144">
        <v>35.1</v>
      </c>
      <c r="E313" s="145">
        <v>5069</v>
      </c>
      <c r="F313" s="144"/>
      <c r="G313" s="146"/>
      <c r="H313" s="146"/>
      <c r="I313" s="146"/>
      <c r="J313" s="146"/>
    </row>
    <row r="314" spans="1:10" x14ac:dyDescent="0.25">
      <c r="A314" s="144"/>
      <c r="B314" s="144"/>
      <c r="C314" s="144"/>
      <c r="D314" s="144"/>
      <c r="E314" s="144"/>
      <c r="F314" s="144"/>
      <c r="G314" s="146"/>
      <c r="H314" s="146"/>
      <c r="I314" s="146"/>
      <c r="J314" s="146"/>
    </row>
    <row r="315" spans="1:10" ht="23.25" customHeight="1" x14ac:dyDescent="0.25">
      <c r="A315" s="55"/>
      <c r="B315" s="55"/>
      <c r="C315" s="147" t="s">
        <v>127</v>
      </c>
      <c r="D315" s="147">
        <f>SUM(D308,D300,D293,D285,D278,D269,D262,D255,D248,D240,D234,D233,D225,D217,D210,D203,D196,D189,D182,D175,D168,D161,D154,D147,D139,D132,D125,D118,D111,D104,D96,D89,D81,D74,D65,D58,D51,D44,D37,D29,D22,D14,D7)</f>
        <v>2255.8839999999996</v>
      </c>
      <c r="E315" s="147"/>
      <c r="F315" s="147"/>
      <c r="G315" s="148">
        <f>SUM(G7:G314)</f>
        <v>21166828.543160003</v>
      </c>
      <c r="H315" s="148"/>
      <c r="I315" s="148">
        <f t="shared" ref="I315:J315" si="0">SUM(I7:I314)</f>
        <v>18868281.079492405</v>
      </c>
      <c r="J315" s="150">
        <f t="shared" si="0"/>
        <v>18870.5</v>
      </c>
    </row>
    <row r="316" spans="1:10" x14ac:dyDescent="0.25">
      <c r="A316" s="55"/>
      <c r="B316" s="55"/>
      <c r="C316" s="55"/>
      <c r="E316" s="55"/>
      <c r="F316" s="55"/>
      <c r="G316" s="55"/>
      <c r="H316" s="55"/>
      <c r="I316" s="55"/>
      <c r="J316" s="55"/>
    </row>
    <row r="317" spans="1:10" ht="22.5" customHeight="1" x14ac:dyDescent="0.25">
      <c r="A317" s="55"/>
      <c r="B317" s="234"/>
      <c r="C317" s="234"/>
      <c r="D317" s="234"/>
      <c r="E317" s="57"/>
      <c r="F317" s="57"/>
      <c r="G317" s="57"/>
      <c r="H317" s="55"/>
      <c r="I317" s="55"/>
      <c r="J317" s="55"/>
    </row>
    <row r="318" spans="1:10" ht="15.75" x14ac:dyDescent="0.25">
      <c r="B318" s="58"/>
      <c r="C318" s="58"/>
      <c r="D318" s="58"/>
      <c r="E318" s="58"/>
      <c r="F318" s="58"/>
      <c r="G318" s="58"/>
    </row>
    <row r="319" spans="1:10" ht="15.75" x14ac:dyDescent="0.25">
      <c r="B319" s="58"/>
      <c r="C319" s="58"/>
      <c r="D319" s="58"/>
      <c r="E319" s="58"/>
      <c r="F319" s="58"/>
      <c r="G319" s="58"/>
    </row>
    <row r="320" spans="1:10" x14ac:dyDescent="0.25">
      <c r="B320" s="59"/>
      <c r="C320" s="59"/>
      <c r="D320" s="59"/>
      <c r="E320" s="59"/>
      <c r="F320" s="59"/>
      <c r="G320" s="59"/>
    </row>
    <row r="321" spans="2:7" ht="15.75" x14ac:dyDescent="0.25">
      <c r="B321" s="60"/>
      <c r="C321" s="60"/>
      <c r="D321" s="60"/>
    </row>
    <row r="322" spans="2:7" ht="15.75" x14ac:dyDescent="0.25">
      <c r="B322" s="60"/>
      <c r="C322" s="60"/>
      <c r="D322" s="60"/>
      <c r="F322" s="59"/>
      <c r="G322" s="58"/>
    </row>
    <row r="323" spans="2:7" ht="15.75" x14ac:dyDescent="0.25">
      <c r="B323" s="61"/>
      <c r="C323" s="61"/>
      <c r="D323" s="61"/>
      <c r="G323" s="61"/>
    </row>
    <row r="324" spans="2:7" ht="15.75" x14ac:dyDescent="0.25">
      <c r="B324" s="58"/>
      <c r="C324" s="61"/>
      <c r="D324" s="61"/>
      <c r="G324" s="61"/>
    </row>
    <row r="325" spans="2:7" ht="15.75" x14ac:dyDescent="0.25">
      <c r="B325" s="61"/>
      <c r="C325" s="61"/>
      <c r="D325" s="61"/>
      <c r="G325" s="61"/>
    </row>
    <row r="326" spans="2:7" ht="15.75" x14ac:dyDescent="0.25">
      <c r="B326" s="58"/>
      <c r="C326" s="58"/>
      <c r="D326" s="61"/>
      <c r="F326" s="59"/>
      <c r="G326" s="58"/>
    </row>
    <row r="327" spans="2:7" ht="15.75" x14ac:dyDescent="0.25">
      <c r="B327" s="58"/>
      <c r="C327" s="58"/>
      <c r="D327" s="61"/>
      <c r="F327" s="59"/>
      <c r="G327" s="58"/>
    </row>
  </sheetData>
  <mergeCells count="3">
    <mergeCell ref="A5:B5"/>
    <mergeCell ref="B317:D317"/>
    <mergeCell ref="A2:J2"/>
  </mergeCells>
  <pageMargins left="0.78740157480314965" right="0.39370078740157483" top="0.78740157480314965" bottom="0.78740157480314965" header="0.31496062992125984" footer="0.31496062992125984"/>
  <pageSetup paperSize="9" scale="70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Свод</vt:lpstr>
      <vt:lpstr>2023 год 1 отбор</vt:lpstr>
      <vt:lpstr>2023 год 2 отбор</vt:lpstr>
      <vt:lpstr>2024 год 1 отбор</vt:lpstr>
      <vt:lpstr>2024 год 2 отбор</vt:lpstr>
      <vt:lpstr>2025 год</vt:lpstr>
      <vt:lpstr>'2023 год 1 отбор'!Заголовки_для_печати</vt:lpstr>
      <vt:lpstr>'2023 год 2 отбор'!Заголовки_для_печати</vt:lpstr>
      <vt:lpstr>'2024 год 1 отбор'!Заголовки_для_печати</vt:lpstr>
      <vt:lpstr>'2024 год 2 отбор'!Заголовки_для_печати</vt:lpstr>
      <vt:lpstr>'2025 год'!Заголовки_для_печати</vt:lpstr>
      <vt:lpstr>Свод!Заголовки_для_печати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2022-09-29T14:54:49Z</dcterms:modified>
</cp:coreProperties>
</file>