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8190"/>
  </bookViews>
  <sheets>
    <sheet name="КВРы" sheetId="2" r:id="rId1"/>
  </sheets>
  <definedNames>
    <definedName name="_xlnm.Print_Area" localSheetId="0">КВРы!$A$1:$N$34</definedName>
  </definedNames>
  <calcPr calcId="145621"/>
</workbook>
</file>

<file path=xl/calcChain.xml><?xml version="1.0" encoding="utf-8"?>
<calcChain xmlns="http://schemas.openxmlformats.org/spreadsheetml/2006/main">
  <c r="L34" i="2" l="1"/>
  <c r="I34" i="2"/>
  <c r="F34" i="2"/>
  <c r="L9" i="2"/>
  <c r="I9" i="2"/>
  <c r="F9" i="2"/>
  <c r="L8" i="2"/>
  <c r="I8" i="2"/>
  <c r="F8" i="2"/>
  <c r="N8" i="2" l="1"/>
  <c r="M8" i="2"/>
  <c r="K8" i="2"/>
  <c r="J8" i="2"/>
  <c r="G8" i="2"/>
  <c r="E8" i="2" l="1"/>
  <c r="E9" i="2"/>
  <c r="E10" i="2"/>
  <c r="E11" i="2"/>
  <c r="E13" i="2"/>
  <c r="E14" i="2"/>
  <c r="E15" i="2"/>
  <c r="E16" i="2"/>
  <c r="E18" i="2"/>
  <c r="E21" i="2"/>
  <c r="E22" i="2"/>
  <c r="E23" i="2"/>
  <c r="E24" i="2"/>
  <c r="E26" i="2"/>
  <c r="E27" i="2"/>
  <c r="E29" i="2"/>
  <c r="D17" i="2" l="1"/>
  <c r="E17" i="2" s="1"/>
  <c r="D19" i="2"/>
  <c r="E19" i="2" s="1"/>
  <c r="N28" i="2" l="1"/>
  <c r="J28" i="2"/>
  <c r="H28" i="2"/>
  <c r="K28" i="2"/>
  <c r="F25" i="2"/>
  <c r="M26" i="2"/>
  <c r="K26" i="2"/>
  <c r="D25" i="2"/>
  <c r="C25" i="2"/>
  <c r="N24" i="2"/>
  <c r="M24" i="2"/>
  <c r="K24" i="2"/>
  <c r="J24" i="2"/>
  <c r="H24" i="2"/>
  <c r="G24" i="2"/>
  <c r="N23" i="2"/>
  <c r="M23" i="2"/>
  <c r="J23" i="2"/>
  <c r="H23" i="2"/>
  <c r="G23" i="2"/>
  <c r="K23" i="2"/>
  <c r="K22" i="2"/>
  <c r="J22" i="2"/>
  <c r="H22" i="2"/>
  <c r="G22" i="2"/>
  <c r="K21" i="2"/>
  <c r="H21" i="2"/>
  <c r="G21" i="2"/>
  <c r="F20" i="2"/>
  <c r="D20" i="2"/>
  <c r="C20" i="2"/>
  <c r="G19" i="2"/>
  <c r="K18" i="2"/>
  <c r="J18" i="2"/>
  <c r="H18" i="2"/>
  <c r="G18" i="2"/>
  <c r="K17" i="2"/>
  <c r="H17" i="2"/>
  <c r="G17" i="2"/>
  <c r="M16" i="2"/>
  <c r="J16" i="2"/>
  <c r="K16" i="2"/>
  <c r="G16" i="2"/>
  <c r="H16" i="2"/>
  <c r="M15" i="2"/>
  <c r="K15" i="2"/>
  <c r="J15" i="2"/>
  <c r="J14" i="2"/>
  <c r="H14" i="2"/>
  <c r="G14" i="2"/>
  <c r="N13" i="2"/>
  <c r="K13" i="2"/>
  <c r="J13" i="2"/>
  <c r="H13" i="2"/>
  <c r="G13" i="2"/>
  <c r="F12" i="2"/>
  <c r="D12" i="2"/>
  <c r="C12" i="2"/>
  <c r="N11" i="2"/>
  <c r="K11" i="2"/>
  <c r="J11" i="2"/>
  <c r="H11" i="2"/>
  <c r="G11" i="2"/>
  <c r="H10" i="2"/>
  <c r="G10" i="2"/>
  <c r="H9" i="2"/>
  <c r="E20" i="2" l="1"/>
  <c r="E25" i="2"/>
  <c r="C7" i="2"/>
  <c r="E12" i="2"/>
  <c r="D7" i="2"/>
  <c r="E7" i="2" s="1"/>
  <c r="L25" i="2"/>
  <c r="J27" i="2"/>
  <c r="H20" i="2"/>
  <c r="H12" i="2"/>
  <c r="H27" i="2"/>
  <c r="G27" i="2"/>
  <c r="M28" i="2"/>
  <c r="N26" i="2"/>
  <c r="N15" i="2"/>
  <c r="N14" i="2"/>
  <c r="K14" i="2"/>
  <c r="K29" i="2"/>
  <c r="J29" i="2"/>
  <c r="J19" i="2"/>
  <c r="K19" i="2"/>
  <c r="G25" i="2"/>
  <c r="H25" i="2"/>
  <c r="I12" i="2"/>
  <c r="G15" i="2"/>
  <c r="N16" i="2"/>
  <c r="G20" i="2"/>
  <c r="G26" i="2"/>
  <c r="F7" i="2"/>
  <c r="H15" i="2"/>
  <c r="I25" i="2"/>
  <c r="H26" i="2"/>
  <c r="G28" i="2"/>
  <c r="G29" i="2"/>
  <c r="L12" i="2"/>
  <c r="I20" i="2"/>
  <c r="J26" i="2"/>
  <c r="H29" i="2"/>
  <c r="H8" i="2"/>
  <c r="K27" i="2"/>
  <c r="G9" i="2"/>
  <c r="M11" i="2"/>
  <c r="G12" i="2"/>
  <c r="M13" i="2"/>
  <c r="M14" i="2"/>
  <c r="J17" i="2"/>
  <c r="H19" i="2"/>
  <c r="J21" i="2"/>
  <c r="H7" i="2" l="1"/>
  <c r="I7" i="2"/>
  <c r="G7" i="2"/>
  <c r="M27" i="2"/>
  <c r="K12" i="2"/>
  <c r="N12" i="2"/>
  <c r="J12" i="2"/>
  <c r="N25" i="2"/>
  <c r="M25" i="2"/>
  <c r="L20" i="2"/>
  <c r="N21" i="2"/>
  <c r="M21" i="2"/>
  <c r="N18" i="2"/>
  <c r="M18" i="2"/>
  <c r="N17" i="2"/>
  <c r="M17" i="2"/>
  <c r="N19" i="2"/>
  <c r="M19" i="2"/>
  <c r="N29" i="2"/>
  <c r="M29" i="2"/>
  <c r="K10" i="2"/>
  <c r="J10" i="2"/>
  <c r="K25" i="2"/>
  <c r="J25" i="2"/>
  <c r="K9" i="2"/>
  <c r="J9" i="2"/>
  <c r="K20" i="2"/>
  <c r="J20" i="2"/>
  <c r="N22" i="2"/>
  <c r="M22" i="2"/>
  <c r="K7" i="2" l="1"/>
  <c r="I31" i="2"/>
  <c r="J7" i="2"/>
  <c r="M12" i="2"/>
  <c r="N9" i="2"/>
  <c r="M9" i="2"/>
  <c r="L7" i="2"/>
  <c r="N20" i="2"/>
  <c r="M20" i="2"/>
  <c r="N10" i="2"/>
  <c r="M10" i="2"/>
  <c r="L31" i="2" l="1"/>
  <c r="M7" i="2"/>
  <c r="N7" i="2"/>
</calcChain>
</file>

<file path=xl/sharedStrings.xml><?xml version="1.0" encoding="utf-8"?>
<sst xmlns="http://schemas.openxmlformats.org/spreadsheetml/2006/main" count="84" uniqueCount="77">
  <si>
    <t>КВР</t>
  </si>
  <si>
    <t>Наименование КВР</t>
  </si>
  <si>
    <t>ИТОГО: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</si>
  <si>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</si>
  <si>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</si>
  <si>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</si>
  <si>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</si>
  <si>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</si>
  <si>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</si>
  <si>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</si>
  <si>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</si>
  <si>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</si>
  <si>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511</t>
  </si>
  <si>
    <t>Дотации на выравнивание бюджетной обеспеченности</t>
  </si>
  <si>
    <t>512</t>
  </si>
  <si>
    <t>Иные дотации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</si>
  <si>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</si>
  <si>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</si>
  <si>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</si>
  <si>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</si>
  <si>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530</t>
  </si>
  <si>
    <t>Субвенции</t>
  </si>
  <si>
    <t>540</t>
  </si>
  <si>
    <t>Иные межбюджетные трансферты</t>
  </si>
  <si>
    <t>600</t>
  </si>
  <si>
    <t>700</t>
  </si>
  <si>
    <t>Обслуживание государственного (муниципального) долга</t>
  </si>
  <si>
    <t>800</t>
  </si>
  <si>
    <t>870</t>
  </si>
  <si>
    <t>Резервные средства</t>
  </si>
  <si>
    <t>отклонение</t>
  </si>
  <si>
    <t>%% к предыдущему году</t>
  </si>
  <si>
    <t>условно утвержденные расходы</t>
  </si>
  <si>
    <t>1</t>
  </si>
  <si>
    <t>2</t>
  </si>
  <si>
    <t>3</t>
  </si>
  <si>
    <t>4</t>
  </si>
  <si>
    <t>9</t>
  </si>
  <si>
    <t>12</t>
  </si>
  <si>
    <t>13=12-9</t>
  </si>
  <si>
    <t>14=12/9</t>
  </si>
  <si>
    <t>без УУР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</si>
  <si>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</si>
  <si>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</si>
  <si>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570</t>
  </si>
  <si>
    <t>Межбюджетные трансферты бюджету Пенсионного фонда Российской Федерации</t>
  </si>
  <si>
    <t xml:space="preserve">2021 год </t>
  </si>
  <si>
    <t>2022 год</t>
  </si>
  <si>
    <t>2023 год</t>
  </si>
  <si>
    <t>2025 год</t>
  </si>
  <si>
    <t>Межбюджетные трансферты, в том числе:</t>
  </si>
  <si>
    <t>Субсидии бюджетным и автономным учреждениям на иные цели</t>
  </si>
  <si>
    <t xml:space="preserve">Прочие  </t>
  </si>
  <si>
    <t>Субсидии государственным корпорациям (компаниям), публично-правовым компаниям</t>
  </si>
  <si>
    <t>820</t>
  </si>
  <si>
    <t xml:space="preserve">Прочие </t>
  </si>
  <si>
    <t xml:space="preserve">Субсидии бюджетным и автономным учреждениям на финансовое обеспечение государственного задания </t>
  </si>
  <si>
    <t>Предоставление субсидий бюджетным, автономным учреждениям и иным некоммерческим организациям, в том числе:</t>
  </si>
  <si>
    <t>Иные бюджетные ассигнования, в том числе:</t>
  </si>
  <si>
    <t>611, 614, 621, 624</t>
  </si>
  <si>
    <t>612, 622</t>
  </si>
  <si>
    <t>АИП</t>
  </si>
  <si>
    <t>Проект</t>
  </si>
  <si>
    <t xml:space="preserve">Факт
</t>
  </si>
  <si>
    <t>% АИП в общем объеме расходов</t>
  </si>
  <si>
    <t>5=4/5</t>
  </si>
  <si>
    <t>6</t>
  </si>
  <si>
    <t>7=6-4</t>
  </si>
  <si>
    <t>8=6/4</t>
  </si>
  <si>
    <t>10=9-6</t>
  </si>
  <si>
    <t>11=9/6</t>
  </si>
  <si>
    <t>тыс. руб.</t>
  </si>
  <si>
    <t>Расходы областного бюджета Ленинградской области в разрезе групп видов расходов</t>
  </si>
  <si>
    <t>СПРАВОЧНО:</t>
  </si>
  <si>
    <t xml:space="preserve">Уточненный план на 01.08.2022 </t>
  </si>
  <si>
    <t>Приложение 11 к пояснительной записке 2023 года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</si>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</sst>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9"/>
      <name val="MS Sans Serif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i/>
      <sz val="8"/>
      <name val="Arial Narrow"/>
      <family val="2"/>
      <charset val="204"/>
    </font>
    <font>
      <i/>
      <sz val="10"/>
      <name val="Arial"/>
      <family val="2"/>
      <charset val="204"/>
    </font>
    <font>
      <sz val="9"/>
      <name val="MS Sans Serif"/>
      <family val="2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/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0" fillId="0" borderId="0" xfId="0" applyAlignment="1"/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/>
    <xf numFmtId="0" fontId="0" fillId="0" borderId="0" xfId="0" applyAlignment="1">
      <alignment horizontal="center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left"/>
    </xf>
    <xf numFmtId="164" fontId="5" fillId="2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left" vertical="center" wrapText="1"/>
    </xf>
    <xf numFmtId="164" fontId="6" fillId="0" borderId="3" xfId="0" applyNumberFormat="1" applyFont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Border="1" applyAlignment="1" applyProtection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9" fontId="3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O39"/>
  <sheetViews>
    <sheetView showGridLines="0" tabSelected="1" view="pageBreakPreview" zoomScale="120" zoomScaleNormal="120" zoomScaleSheetLayoutView="120" workbookViewId="0">
      <selection activeCell="F8" sqref="F8"/>
    </sheetView>
  </sheetViews>
  <sheetFormatPr defaultColWidth="9.140625" defaultRowHeight="12.75" outlineLevelRow="1" x14ac:dyDescent="0.2"/>
  <cols>
    <col min="1" max="1" width="7.85546875" style="3" customWidth="1"/>
    <col min="2" max="2" width="41.85546875" style="3" customWidth="1"/>
    <col min="3" max="3" width="12.85546875" style="39" customWidth="1"/>
    <col min="4" max="4" width="12.85546875" style="11" customWidth="1"/>
    <col min="5" max="5" width="7.42578125" style="3" customWidth="1"/>
    <col min="6" max="7" width="12.85546875" style="3" customWidth="1"/>
    <col min="8" max="8" width="7.42578125" style="3" customWidth="1"/>
    <col min="9" max="10" width="12.85546875" style="3" customWidth="1"/>
    <col min="11" max="11" width="7.42578125" style="3" customWidth="1"/>
    <col min="12" max="13" width="12.85546875" style="3" customWidth="1"/>
    <col min="14" max="14" width="7.42578125" style="3" customWidth="1"/>
    <col min="15" max="15" width="9.140625" style="3" customWidth="1"/>
    <col min="16" max="16384" width="9.140625" style="3"/>
  </cols>
  <sheetData>
    <row r="1" spans="1:15" ht="15.75" x14ac:dyDescent="0.25">
      <c r="N1" s="45" t="s">
        <v>75</v>
      </c>
    </row>
    <row r="2" spans="1:15" ht="14.25" x14ac:dyDescent="0.2">
      <c r="A2" s="2" t="s">
        <v>72</v>
      </c>
      <c r="B2" s="6"/>
      <c r="C2" s="38"/>
      <c r="D2" s="10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x14ac:dyDescent="0.2">
      <c r="A3" s="1" t="s">
        <v>71</v>
      </c>
    </row>
    <row r="4" spans="1:15" s="12" customFormat="1" x14ac:dyDescent="0.2">
      <c r="A4" s="46" t="s">
        <v>0</v>
      </c>
      <c r="B4" s="46" t="s">
        <v>1</v>
      </c>
      <c r="C4" s="42" t="s">
        <v>46</v>
      </c>
      <c r="D4" s="48" t="s">
        <v>47</v>
      </c>
      <c r="E4" s="50"/>
      <c r="F4" s="48" t="s">
        <v>48</v>
      </c>
      <c r="G4" s="49"/>
      <c r="H4" s="50"/>
      <c r="I4" s="48" t="s">
        <v>76</v>
      </c>
      <c r="J4" s="49"/>
      <c r="K4" s="50"/>
      <c r="L4" s="47" t="s">
        <v>49</v>
      </c>
      <c r="M4" s="47"/>
      <c r="N4" s="47"/>
    </row>
    <row r="5" spans="1:15" ht="42" x14ac:dyDescent="0.2">
      <c r="A5" s="46"/>
      <c r="B5" s="46"/>
      <c r="C5" s="41" t="s">
        <v>63</v>
      </c>
      <c r="D5" s="37" t="s">
        <v>74</v>
      </c>
      <c r="E5" s="41" t="s">
        <v>31</v>
      </c>
      <c r="F5" s="4" t="s">
        <v>62</v>
      </c>
      <c r="G5" s="37" t="s">
        <v>30</v>
      </c>
      <c r="H5" s="37" t="s">
        <v>31</v>
      </c>
      <c r="I5" s="4" t="s">
        <v>62</v>
      </c>
      <c r="J5" s="37" t="s">
        <v>30</v>
      </c>
      <c r="K5" s="37" t="s">
        <v>31</v>
      </c>
      <c r="L5" s="4" t="s">
        <v>62</v>
      </c>
      <c r="M5" s="37" t="s">
        <v>30</v>
      </c>
      <c r="N5" s="37" t="s">
        <v>31</v>
      </c>
    </row>
    <row r="6" spans="1:15" s="9" customFormat="1" ht="14.25" customHeight="1" x14ac:dyDescent="0.2">
      <c r="A6" s="7" t="s">
        <v>33</v>
      </c>
      <c r="B6" s="7" t="s">
        <v>34</v>
      </c>
      <c r="C6" s="7" t="s">
        <v>35</v>
      </c>
      <c r="D6" s="7" t="s">
        <v>36</v>
      </c>
      <c r="E6" s="7" t="s">
        <v>65</v>
      </c>
      <c r="F6" s="8" t="s">
        <v>66</v>
      </c>
      <c r="G6" s="7" t="s">
        <v>67</v>
      </c>
      <c r="H6" s="7" t="s">
        <v>68</v>
      </c>
      <c r="I6" s="8" t="s">
        <v>37</v>
      </c>
      <c r="J6" s="7" t="s">
        <v>69</v>
      </c>
      <c r="K6" s="7" t="s">
        <v>70</v>
      </c>
      <c r="L6" s="8" t="s">
        <v>38</v>
      </c>
      <c r="M6" s="7" t="s">
        <v>39</v>
      </c>
      <c r="N6" s="7" t="s">
        <v>40</v>
      </c>
    </row>
    <row r="7" spans="1:15" ht="13.5" x14ac:dyDescent="0.25">
      <c r="A7" s="16" t="s">
        <v>2</v>
      </c>
      <c r="B7" s="17"/>
      <c r="C7" s="18">
        <f>C8+C9+C10+C11+C12+C20+C24+C25</f>
        <v>174404543.90000001</v>
      </c>
      <c r="D7" s="18">
        <f>D8+D9+D10+D11+D12+D20+D24+D25</f>
        <v>191405757.79999998</v>
      </c>
      <c r="E7" s="18">
        <f t="shared" ref="E7:E27" si="0">D7/C7*100</f>
        <v>109.74814848272997</v>
      </c>
      <c r="F7" s="18">
        <f t="shared" ref="F7" si="1">F8+F9+F10+F11+F12+F20+F24+F25</f>
        <v>183021803.50000003</v>
      </c>
      <c r="G7" s="18">
        <f>G8+G9+G10+G11+G12+G20+G24+G25</f>
        <v>-8383954.2999999933</v>
      </c>
      <c r="H7" s="18">
        <f t="shared" ref="H7:H29" si="2">F7/D7*100</f>
        <v>95.619800367363894</v>
      </c>
      <c r="I7" s="18">
        <f>I8+I9+I10+I11+I12+I20+I24+I25+I30</f>
        <v>180052067.09999999</v>
      </c>
      <c r="J7" s="18">
        <f>J8+J9+J10+J11+J12+J20+J24+J25</f>
        <v>-7801924.2000000095</v>
      </c>
      <c r="K7" s="18">
        <f t="shared" ref="K7:K29" si="3">I7/F7*100</f>
        <v>98.377386550012858</v>
      </c>
      <c r="L7" s="18">
        <f>L8+L9+L10+L11+L12+L20+L24+L25+L30</f>
        <v>161152674.79999998</v>
      </c>
      <c r="M7" s="18">
        <f>M8+M9+M10+M11+M12+M20+M24+M25</f>
        <v>-24470151.399999999</v>
      </c>
      <c r="N7" s="18">
        <f>L7/G7*100</f>
        <v>-1922.1559306448046</v>
      </c>
    </row>
    <row r="8" spans="1:15" ht="51.75" customHeight="1" x14ac:dyDescent="0.2">
      <c r="A8" s="19" t="s">
        <v>3</v>
      </c>
      <c r="B8" s="20" t="s">
        <v>4</v>
      </c>
      <c r="C8" s="21">
        <v>10889906.4</v>
      </c>
      <c r="D8" s="21">
        <v>11723159.6</v>
      </c>
      <c r="E8" s="21">
        <f t="shared" si="0"/>
        <v>107.65161030217854</v>
      </c>
      <c r="F8" s="22">
        <f>13171232.9-247</f>
        <v>13170985.9</v>
      </c>
      <c r="G8" s="21">
        <f t="shared" ref="G8:G29" si="4">F8-D8</f>
        <v>1447826.3000000007</v>
      </c>
      <c r="H8" s="21">
        <f t="shared" si="2"/>
        <v>112.35013724457015</v>
      </c>
      <c r="I8" s="22">
        <f>13475938.8-357.4</f>
        <v>13475581.4</v>
      </c>
      <c r="J8" s="21">
        <f>I8-F8</f>
        <v>304595.5</v>
      </c>
      <c r="K8" s="21">
        <f t="shared" si="3"/>
        <v>102.31262490380466</v>
      </c>
      <c r="L8" s="22">
        <f>13201978.6-357.4</f>
        <v>13201621.199999999</v>
      </c>
      <c r="M8" s="21">
        <f>L8-I8</f>
        <v>-273960.20000000112</v>
      </c>
      <c r="N8" s="21">
        <f>L8/I8*100</f>
        <v>97.966987903022869</v>
      </c>
    </row>
    <row r="9" spans="1:15" ht="25.5" x14ac:dyDescent="0.2">
      <c r="A9" s="19" t="s">
        <v>5</v>
      </c>
      <c r="B9" s="20" t="s">
        <v>6</v>
      </c>
      <c r="C9" s="21">
        <v>18632387.800000001</v>
      </c>
      <c r="D9" s="21">
        <v>22267557.600000001</v>
      </c>
      <c r="E9" s="21">
        <f t="shared" si="0"/>
        <v>119.50995137617306</v>
      </c>
      <c r="F9" s="22">
        <f>17519487.3+247</f>
        <v>17519734.300000001</v>
      </c>
      <c r="G9" s="21">
        <f t="shared" si="4"/>
        <v>-4747823.3000000007</v>
      </c>
      <c r="H9" s="21">
        <f t="shared" si="2"/>
        <v>78.678293393075123</v>
      </c>
      <c r="I9" s="22">
        <f>16944403.1+357.4</f>
        <v>16944760.5</v>
      </c>
      <c r="J9" s="21">
        <f>I9-F9</f>
        <v>-574973.80000000075</v>
      </c>
      <c r="K9" s="21">
        <f t="shared" si="3"/>
        <v>96.718136301873031</v>
      </c>
      <c r="L9" s="22">
        <f>14866794.7+357.4</f>
        <v>14867152.1</v>
      </c>
      <c r="M9" s="21">
        <f t="shared" ref="M9:M11" si="5">L9-I9</f>
        <v>-2077608.4000000004</v>
      </c>
      <c r="N9" s="21">
        <f t="shared" ref="N9:N29" si="6">L9/I9*100</f>
        <v>87.738933223635712</v>
      </c>
    </row>
    <row r="10" spans="1:15" x14ac:dyDescent="0.2">
      <c r="A10" s="19" t="s">
        <v>7</v>
      </c>
      <c r="B10" s="20" t="s">
        <v>8</v>
      </c>
      <c r="C10" s="21">
        <v>26621588</v>
      </c>
      <c r="D10" s="21">
        <v>25488747.199999999</v>
      </c>
      <c r="E10" s="21">
        <f t="shared" si="0"/>
        <v>95.744653549592911</v>
      </c>
      <c r="F10" s="22">
        <v>27549174.699999999</v>
      </c>
      <c r="G10" s="21">
        <f t="shared" si="4"/>
        <v>2060427.5</v>
      </c>
      <c r="H10" s="21">
        <f t="shared" si="2"/>
        <v>108.08367505798795</v>
      </c>
      <c r="I10" s="22">
        <v>28313761</v>
      </c>
      <c r="J10" s="21">
        <f>I10-F10</f>
        <v>764586.30000000075</v>
      </c>
      <c r="K10" s="21">
        <f t="shared" si="3"/>
        <v>102.77535101623208</v>
      </c>
      <c r="L10" s="22">
        <v>18856524.800000001</v>
      </c>
      <c r="M10" s="21">
        <f t="shared" si="5"/>
        <v>-9457236.1999999993</v>
      </c>
      <c r="N10" s="21">
        <f t="shared" si="6"/>
        <v>66.59844589350034</v>
      </c>
    </row>
    <row r="11" spans="1:15" ht="25.5" x14ac:dyDescent="0.2">
      <c r="A11" s="19" t="s">
        <v>9</v>
      </c>
      <c r="B11" s="20" t="s">
        <v>10</v>
      </c>
      <c r="C11" s="21">
        <v>8908270.1999999993</v>
      </c>
      <c r="D11" s="21">
        <v>14045423.1</v>
      </c>
      <c r="E11" s="21">
        <f t="shared" si="0"/>
        <v>157.66723263513046</v>
      </c>
      <c r="F11" s="22">
        <v>12339425.1</v>
      </c>
      <c r="G11" s="21">
        <f t="shared" si="4"/>
        <v>-1705998</v>
      </c>
      <c r="H11" s="21">
        <f t="shared" si="2"/>
        <v>87.853708728788675</v>
      </c>
      <c r="I11" s="22">
        <v>10192997.800000001</v>
      </c>
      <c r="J11" s="21">
        <f>I11-F11</f>
        <v>-2146427.2999999989</v>
      </c>
      <c r="K11" s="21">
        <f t="shared" si="3"/>
        <v>82.605127203211453</v>
      </c>
      <c r="L11" s="22">
        <v>5955908.9000000004</v>
      </c>
      <c r="M11" s="21">
        <f t="shared" si="5"/>
        <v>-4237088.9000000004</v>
      </c>
      <c r="N11" s="21">
        <f t="shared" si="6"/>
        <v>58.431376292458339</v>
      </c>
    </row>
    <row r="12" spans="1:15" x14ac:dyDescent="0.2">
      <c r="A12" s="19" t="s">
        <v>11</v>
      </c>
      <c r="B12" s="20" t="s">
        <v>50</v>
      </c>
      <c r="C12" s="21">
        <f>SUM(C13:C19)</f>
        <v>63736468.799999997</v>
      </c>
      <c r="D12" s="21">
        <f>SUM(D13:D19)</f>
        <v>68850897</v>
      </c>
      <c r="E12" s="21">
        <f t="shared" si="0"/>
        <v>108.02433566887535</v>
      </c>
      <c r="F12" s="22">
        <f>SUM(F13:F19)</f>
        <v>62939933.800000004</v>
      </c>
      <c r="G12" s="21">
        <f t="shared" si="4"/>
        <v>-5910963.1999999955</v>
      </c>
      <c r="H12" s="21">
        <f t="shared" si="2"/>
        <v>91.414834871359787</v>
      </c>
      <c r="I12" s="22">
        <f>SUM(I13:I19)</f>
        <v>63001220.899999991</v>
      </c>
      <c r="J12" s="21">
        <f>SUM(J13:J19)</f>
        <v>61287.099999995902</v>
      </c>
      <c r="K12" s="21">
        <f t="shared" si="3"/>
        <v>100.09737395052676</v>
      </c>
      <c r="L12" s="22">
        <f>SUM(L13:L19)</f>
        <v>54698792.599999994</v>
      </c>
      <c r="M12" s="21">
        <f>SUM(M13:M19)</f>
        <v>-8302428.2999999989</v>
      </c>
      <c r="N12" s="21">
        <f t="shared" si="6"/>
        <v>86.821797766144556</v>
      </c>
    </row>
    <row r="13" spans="1:15" s="5" customFormat="1" outlineLevel="1" x14ac:dyDescent="0.2">
      <c r="A13" s="23" t="s">
        <v>12</v>
      </c>
      <c r="B13" s="24" t="s">
        <v>13</v>
      </c>
      <c r="C13" s="25">
        <v>2470864.2999999998</v>
      </c>
      <c r="D13" s="25">
        <v>3523007.6</v>
      </c>
      <c r="E13" s="25">
        <f t="shared" si="0"/>
        <v>142.58199448670655</v>
      </c>
      <c r="F13" s="26">
        <v>3568815.5</v>
      </c>
      <c r="G13" s="25">
        <f t="shared" si="4"/>
        <v>45807.899999999907</v>
      </c>
      <c r="H13" s="25">
        <f t="shared" si="2"/>
        <v>101.30024982063621</v>
      </c>
      <c r="I13" s="26">
        <v>3739574.2</v>
      </c>
      <c r="J13" s="25">
        <f t="shared" ref="J13:J29" si="7">I13-F13</f>
        <v>170758.70000000019</v>
      </c>
      <c r="K13" s="25">
        <f t="shared" si="3"/>
        <v>104.78474440609216</v>
      </c>
      <c r="L13" s="26">
        <v>3868223.1</v>
      </c>
      <c r="M13" s="25">
        <f t="shared" ref="M13:M29" si="8">L13-I13</f>
        <v>128648.89999999991</v>
      </c>
      <c r="N13" s="25">
        <f t="shared" si="6"/>
        <v>103.44020182832581</v>
      </c>
    </row>
    <row r="14" spans="1:15" s="5" customFormat="1" outlineLevel="1" x14ac:dyDescent="0.2">
      <c r="A14" s="23" t="s">
        <v>14</v>
      </c>
      <c r="B14" s="24" t="s">
        <v>15</v>
      </c>
      <c r="C14" s="25">
        <v>557460.69999999995</v>
      </c>
      <c r="D14" s="25">
        <v>156000</v>
      </c>
      <c r="E14" s="25">
        <f t="shared" si="0"/>
        <v>27.984035466536028</v>
      </c>
      <c r="F14" s="26">
        <v>606000</v>
      </c>
      <c r="G14" s="25">
        <f t="shared" si="4"/>
        <v>450000</v>
      </c>
      <c r="H14" s="25">
        <f t="shared" si="2"/>
        <v>388.46153846153845</v>
      </c>
      <c r="I14" s="26">
        <v>606000</v>
      </c>
      <c r="J14" s="25">
        <f t="shared" si="7"/>
        <v>0</v>
      </c>
      <c r="K14" s="25">
        <f t="shared" si="3"/>
        <v>100</v>
      </c>
      <c r="L14" s="26">
        <v>606000</v>
      </c>
      <c r="M14" s="25">
        <f t="shared" si="8"/>
        <v>0</v>
      </c>
      <c r="N14" s="25">
        <f t="shared" si="6"/>
        <v>100</v>
      </c>
    </row>
    <row r="15" spans="1:15" s="5" customFormat="1" ht="38.25" outlineLevel="1" x14ac:dyDescent="0.2">
      <c r="A15" s="23" t="s">
        <v>16</v>
      </c>
      <c r="B15" s="24" t="s">
        <v>17</v>
      </c>
      <c r="C15" s="25">
        <v>9009620.6999999993</v>
      </c>
      <c r="D15" s="25">
        <v>9412242.5999999996</v>
      </c>
      <c r="E15" s="25">
        <f t="shared" si="0"/>
        <v>104.46879966878073</v>
      </c>
      <c r="F15" s="26">
        <v>8953465.5</v>
      </c>
      <c r="G15" s="25">
        <f t="shared" si="4"/>
        <v>-458777.09999999963</v>
      </c>
      <c r="H15" s="25">
        <f t="shared" si="2"/>
        <v>95.125740809103249</v>
      </c>
      <c r="I15" s="26">
        <v>6952620.4000000004</v>
      </c>
      <c r="J15" s="25">
        <f t="shared" si="7"/>
        <v>-2000845.0999999996</v>
      </c>
      <c r="K15" s="25">
        <f t="shared" si="3"/>
        <v>77.652841796285472</v>
      </c>
      <c r="L15" s="26">
        <v>4134976.7</v>
      </c>
      <c r="M15" s="25">
        <f t="shared" si="8"/>
        <v>-2817643.7</v>
      </c>
      <c r="N15" s="25">
        <f t="shared" si="6"/>
        <v>59.473643922800676</v>
      </c>
    </row>
    <row r="16" spans="1:15" s="5" customFormat="1" ht="25.5" outlineLevel="1" x14ac:dyDescent="0.2">
      <c r="A16" s="23" t="s">
        <v>18</v>
      </c>
      <c r="B16" s="24" t="s">
        <v>19</v>
      </c>
      <c r="C16" s="25">
        <v>11097713.300000001</v>
      </c>
      <c r="D16" s="25">
        <v>13544179.6</v>
      </c>
      <c r="E16" s="25">
        <f t="shared" si="0"/>
        <v>122.04477835988065</v>
      </c>
      <c r="F16" s="26">
        <v>5329221.8</v>
      </c>
      <c r="G16" s="25">
        <f t="shared" si="4"/>
        <v>-8214957.7999999998</v>
      </c>
      <c r="H16" s="25">
        <f t="shared" si="2"/>
        <v>39.346951660327953</v>
      </c>
      <c r="I16" s="26">
        <v>6659316.7000000002</v>
      </c>
      <c r="J16" s="25">
        <f t="shared" si="7"/>
        <v>1330094.9000000004</v>
      </c>
      <c r="K16" s="25">
        <f t="shared" si="3"/>
        <v>124.95852021021156</v>
      </c>
      <c r="L16" s="26">
        <v>2412758.6</v>
      </c>
      <c r="M16" s="25">
        <f t="shared" si="8"/>
        <v>-4246558.0999999996</v>
      </c>
      <c r="N16" s="25">
        <f t="shared" si="6"/>
        <v>36.231323853391743</v>
      </c>
    </row>
    <row r="17" spans="1:14" s="5" customFormat="1" outlineLevel="1" x14ac:dyDescent="0.2">
      <c r="A17" s="23" t="s">
        <v>20</v>
      </c>
      <c r="B17" s="24" t="s">
        <v>21</v>
      </c>
      <c r="C17" s="25">
        <v>31586811.800000001</v>
      </c>
      <c r="D17" s="25">
        <f>33739678+1528955.7</f>
        <v>35268633.700000003</v>
      </c>
      <c r="E17" s="25">
        <f t="shared" si="0"/>
        <v>111.65619981944491</v>
      </c>
      <c r="F17" s="26">
        <v>38199175.100000001</v>
      </c>
      <c r="G17" s="25">
        <f t="shared" si="4"/>
        <v>2930541.3999999985</v>
      </c>
      <c r="H17" s="25">
        <f t="shared" si="2"/>
        <v>108.30920025121358</v>
      </c>
      <c r="I17" s="26">
        <v>38443916.299999997</v>
      </c>
      <c r="J17" s="25">
        <f t="shared" si="7"/>
        <v>244741.19999999553</v>
      </c>
      <c r="K17" s="25">
        <f t="shared" si="3"/>
        <v>100.64069760501188</v>
      </c>
      <c r="L17" s="26">
        <v>37087090.899999999</v>
      </c>
      <c r="M17" s="25">
        <f t="shared" si="8"/>
        <v>-1356825.3999999985</v>
      </c>
      <c r="N17" s="25">
        <f t="shared" si="6"/>
        <v>96.470636889821762</v>
      </c>
    </row>
    <row r="18" spans="1:14" s="5" customFormat="1" outlineLevel="1" x14ac:dyDescent="0.2">
      <c r="A18" s="23" t="s">
        <v>22</v>
      </c>
      <c r="B18" s="24" t="s">
        <v>23</v>
      </c>
      <c r="C18" s="25">
        <v>9006461.5</v>
      </c>
      <c r="D18" s="25">
        <v>6937833.5</v>
      </c>
      <c r="E18" s="25">
        <f t="shared" si="0"/>
        <v>77.031734383142592</v>
      </c>
      <c r="F18" s="26">
        <v>6273755.9000000004</v>
      </c>
      <c r="G18" s="25">
        <f t="shared" si="4"/>
        <v>-664077.59999999963</v>
      </c>
      <c r="H18" s="25">
        <f t="shared" si="2"/>
        <v>90.428170407952294</v>
      </c>
      <c r="I18" s="26">
        <v>6589743.2999999998</v>
      </c>
      <c r="J18" s="25">
        <f t="shared" si="7"/>
        <v>315987.39999999944</v>
      </c>
      <c r="K18" s="25">
        <f t="shared" si="3"/>
        <v>105.03665435883471</v>
      </c>
      <c r="L18" s="26">
        <v>6589743.2999999998</v>
      </c>
      <c r="M18" s="25">
        <f t="shared" si="8"/>
        <v>0</v>
      </c>
      <c r="N18" s="25">
        <f t="shared" si="6"/>
        <v>100</v>
      </c>
    </row>
    <row r="19" spans="1:14" s="5" customFormat="1" ht="25.5" outlineLevel="1" x14ac:dyDescent="0.2">
      <c r="A19" s="28" t="s">
        <v>44</v>
      </c>
      <c r="B19" s="29" t="s">
        <v>45</v>
      </c>
      <c r="C19" s="30">
        <v>7536.5</v>
      </c>
      <c r="D19" s="30">
        <f>1537955.7-1528955.7</f>
        <v>9000</v>
      </c>
      <c r="E19" s="25">
        <f t="shared" si="0"/>
        <v>119.41882836860611</v>
      </c>
      <c r="F19" s="26">
        <v>9500</v>
      </c>
      <c r="G19" s="25">
        <f t="shared" si="4"/>
        <v>500</v>
      </c>
      <c r="H19" s="25">
        <f t="shared" si="2"/>
        <v>105.55555555555556</v>
      </c>
      <c r="I19" s="26">
        <v>10050</v>
      </c>
      <c r="J19" s="25">
        <f t="shared" si="7"/>
        <v>550</v>
      </c>
      <c r="K19" s="25">
        <f t="shared" si="3"/>
        <v>105.78947368421052</v>
      </c>
      <c r="L19" s="26">
        <v>0</v>
      </c>
      <c r="M19" s="25">
        <f t="shared" si="8"/>
        <v>-10050</v>
      </c>
      <c r="N19" s="25">
        <f t="shared" si="6"/>
        <v>0</v>
      </c>
    </row>
    <row r="20" spans="1:14" ht="38.25" x14ac:dyDescent="0.2">
      <c r="A20" s="31" t="s">
        <v>24</v>
      </c>
      <c r="B20" s="32" t="s">
        <v>57</v>
      </c>
      <c r="C20" s="33">
        <f>SUM(C21:C23)</f>
        <v>26090352.999999996</v>
      </c>
      <c r="D20" s="33">
        <f>SUM(D21:D23)</f>
        <v>24650679.200000003</v>
      </c>
      <c r="E20" s="21">
        <f t="shared" si="0"/>
        <v>94.481968871789533</v>
      </c>
      <c r="F20" s="22">
        <f>SUM(F21:F23)</f>
        <v>24288413.5</v>
      </c>
      <c r="G20" s="21">
        <f t="shared" si="4"/>
        <v>-362265.70000000298</v>
      </c>
      <c r="H20" s="21">
        <f t="shared" si="2"/>
        <v>98.530402764723817</v>
      </c>
      <c r="I20" s="22">
        <f>SUM(I21:I23)</f>
        <v>23611106.799999997</v>
      </c>
      <c r="J20" s="21">
        <f t="shared" si="7"/>
        <v>-677306.70000000298</v>
      </c>
      <c r="K20" s="21">
        <f t="shared" si="3"/>
        <v>97.211399995310515</v>
      </c>
      <c r="L20" s="22">
        <f>SUM(L21:L23)</f>
        <v>24419965.199999996</v>
      </c>
      <c r="M20" s="21">
        <f>L20-I20</f>
        <v>808858.39999999851</v>
      </c>
      <c r="N20" s="21">
        <f>L20/I20*100</f>
        <v>103.42575384903176</v>
      </c>
    </row>
    <row r="21" spans="1:14" s="5" customFormat="1" ht="25.5" x14ac:dyDescent="0.2">
      <c r="A21" s="23" t="s">
        <v>59</v>
      </c>
      <c r="B21" s="24" t="s">
        <v>56</v>
      </c>
      <c r="C21" s="25">
        <v>17002653.699999999</v>
      </c>
      <c r="D21" s="25">
        <v>18042429</v>
      </c>
      <c r="E21" s="25">
        <f t="shared" si="0"/>
        <v>106.11537068475376</v>
      </c>
      <c r="F21" s="26">
        <v>18809155.399999999</v>
      </c>
      <c r="G21" s="25">
        <f t="shared" si="4"/>
        <v>766726.39999999851</v>
      </c>
      <c r="H21" s="25">
        <f t="shared" si="2"/>
        <v>104.24957415656174</v>
      </c>
      <c r="I21" s="26">
        <v>18870297</v>
      </c>
      <c r="J21" s="25">
        <f t="shared" si="7"/>
        <v>61141.60000000149</v>
      </c>
      <c r="K21" s="25">
        <f t="shared" si="3"/>
        <v>100.32506297438535</v>
      </c>
      <c r="L21" s="26">
        <v>18763081.699999999</v>
      </c>
      <c r="M21" s="25">
        <f t="shared" ref="M21:M23" si="9">L21-I21</f>
        <v>-107215.30000000075</v>
      </c>
      <c r="N21" s="25">
        <f t="shared" ref="N21:N23" si="10">L21/I21*100</f>
        <v>99.431830352219677</v>
      </c>
    </row>
    <row r="22" spans="1:14" s="5" customFormat="1" ht="12.75" customHeight="1" x14ac:dyDescent="0.2">
      <c r="A22" s="23" t="s">
        <v>60</v>
      </c>
      <c r="B22" s="24" t="s">
        <v>51</v>
      </c>
      <c r="C22" s="25">
        <v>5786017.8999999994</v>
      </c>
      <c r="D22" s="25">
        <v>3950200.1</v>
      </c>
      <c r="E22" s="25">
        <f t="shared" si="0"/>
        <v>68.271480805477637</v>
      </c>
      <c r="F22" s="26">
        <v>3031700.3</v>
      </c>
      <c r="G22" s="25">
        <f t="shared" si="4"/>
        <v>-918499.80000000028</v>
      </c>
      <c r="H22" s="25">
        <f t="shared" si="2"/>
        <v>76.748018410510383</v>
      </c>
      <c r="I22" s="26">
        <v>2751706.4</v>
      </c>
      <c r="J22" s="25">
        <f t="shared" si="7"/>
        <v>-279993.89999999991</v>
      </c>
      <c r="K22" s="25">
        <f t="shared" si="3"/>
        <v>90.764459798351439</v>
      </c>
      <c r="L22" s="26">
        <v>3812630.5999999996</v>
      </c>
      <c r="M22" s="25">
        <f t="shared" si="9"/>
        <v>1060924.1999999997</v>
      </c>
      <c r="N22" s="25">
        <f t="shared" si="10"/>
        <v>138.55513800454872</v>
      </c>
    </row>
    <row r="23" spans="1:14" s="5" customFormat="1" x14ac:dyDescent="0.2">
      <c r="A23" s="23"/>
      <c r="B23" s="24" t="s">
        <v>52</v>
      </c>
      <c r="C23" s="25">
        <v>3301681.4</v>
      </c>
      <c r="D23" s="25">
        <v>2658050.1</v>
      </c>
      <c r="E23" s="25">
        <f t="shared" si="0"/>
        <v>80.505953724063133</v>
      </c>
      <c r="F23" s="26">
        <v>2447557.7999999998</v>
      </c>
      <c r="G23" s="25">
        <f t="shared" si="4"/>
        <v>-210492.30000000028</v>
      </c>
      <c r="H23" s="25">
        <f t="shared" si="2"/>
        <v>92.08095061865086</v>
      </c>
      <c r="I23" s="26">
        <v>1989103.4000000001</v>
      </c>
      <c r="J23" s="25">
        <f t="shared" si="7"/>
        <v>-458454.39999999967</v>
      </c>
      <c r="K23" s="25">
        <f t="shared" si="3"/>
        <v>81.268904047945284</v>
      </c>
      <c r="L23" s="26">
        <v>1844252.9000000001</v>
      </c>
      <c r="M23" s="25">
        <f t="shared" si="9"/>
        <v>-144850.5</v>
      </c>
      <c r="N23" s="25">
        <f t="shared" si="10"/>
        <v>92.717799386396905</v>
      </c>
    </row>
    <row r="24" spans="1:14" ht="12.75" customHeight="1" x14ac:dyDescent="0.2">
      <c r="A24" s="19" t="s">
        <v>25</v>
      </c>
      <c r="B24" s="20" t="s">
        <v>26</v>
      </c>
      <c r="C24" s="21">
        <v>6202.3</v>
      </c>
      <c r="D24" s="21">
        <v>64710.5</v>
      </c>
      <c r="E24" s="21">
        <f t="shared" si="0"/>
        <v>1043.3306999016495</v>
      </c>
      <c r="F24" s="22">
        <v>773657.3</v>
      </c>
      <c r="G24" s="21">
        <f t="shared" si="4"/>
        <v>708946.8</v>
      </c>
      <c r="H24" s="21">
        <f t="shared" si="2"/>
        <v>1195.5668709096672</v>
      </c>
      <c r="I24" s="22">
        <v>1596214.5</v>
      </c>
      <c r="J24" s="21">
        <f t="shared" si="7"/>
        <v>822557.2</v>
      </c>
      <c r="K24" s="21">
        <f t="shared" si="3"/>
        <v>206.32061508370697</v>
      </c>
      <c r="L24" s="22">
        <v>1491925.6</v>
      </c>
      <c r="M24" s="21">
        <f t="shared" si="8"/>
        <v>-104288.89999999991</v>
      </c>
      <c r="N24" s="21">
        <f>L24/I24*100</f>
        <v>93.466485863898612</v>
      </c>
    </row>
    <row r="25" spans="1:14" x14ac:dyDescent="0.2">
      <c r="A25" s="19" t="s">
        <v>27</v>
      </c>
      <c r="B25" s="20" t="s">
        <v>58</v>
      </c>
      <c r="C25" s="21">
        <f>SUM(C26:C29)</f>
        <v>19519367.399999999</v>
      </c>
      <c r="D25" s="21">
        <f>SUM(D26:D29)</f>
        <v>24314583.599999998</v>
      </c>
      <c r="E25" s="21">
        <f t="shared" si="0"/>
        <v>124.56645290666542</v>
      </c>
      <c r="F25" s="22">
        <f>SUM(F26:F29)</f>
        <v>24440478.900000002</v>
      </c>
      <c r="G25" s="21">
        <f t="shared" si="4"/>
        <v>125895.30000000447</v>
      </c>
      <c r="H25" s="21">
        <f t="shared" si="2"/>
        <v>100.51777691146644</v>
      </c>
      <c r="I25" s="22">
        <f>SUM(I26:I29)</f>
        <v>18084236.399999999</v>
      </c>
      <c r="J25" s="21">
        <f t="shared" si="7"/>
        <v>-6356242.5000000037</v>
      </c>
      <c r="K25" s="21">
        <f t="shared" si="3"/>
        <v>73.992970735119258</v>
      </c>
      <c r="L25" s="22">
        <f>SUM(L26:L29)</f>
        <v>17257837.5</v>
      </c>
      <c r="M25" s="21">
        <f t="shared" si="8"/>
        <v>-826398.89999999851</v>
      </c>
      <c r="N25" s="21">
        <f t="shared" si="6"/>
        <v>95.4302803739062</v>
      </c>
    </row>
    <row r="26" spans="1:14" s="5" customFormat="1" ht="38.25" outlineLevel="1" x14ac:dyDescent="0.2">
      <c r="A26" s="23" t="s">
        <v>42</v>
      </c>
      <c r="B26" s="24" t="s">
        <v>43</v>
      </c>
      <c r="C26" s="25">
        <v>17940856.399999999</v>
      </c>
      <c r="D26" s="25">
        <v>17551802.399999999</v>
      </c>
      <c r="E26" s="25">
        <f t="shared" si="0"/>
        <v>97.831463608392738</v>
      </c>
      <c r="F26" s="26">
        <v>18099087.600000001</v>
      </c>
      <c r="G26" s="25">
        <f t="shared" si="4"/>
        <v>547285.20000000298</v>
      </c>
      <c r="H26" s="25">
        <f t="shared" si="2"/>
        <v>103.11811395506597</v>
      </c>
      <c r="I26" s="26">
        <v>16420765.4</v>
      </c>
      <c r="J26" s="25">
        <f t="shared" si="7"/>
        <v>-1678322.2000000011</v>
      </c>
      <c r="K26" s="25">
        <f t="shared" si="3"/>
        <v>90.727034218012179</v>
      </c>
      <c r="L26" s="26">
        <v>16030387.699999999</v>
      </c>
      <c r="M26" s="25">
        <f t="shared" si="8"/>
        <v>-390377.70000000112</v>
      </c>
      <c r="N26" s="25">
        <f t="shared" si="6"/>
        <v>97.622658320177933</v>
      </c>
    </row>
    <row r="27" spans="1:14" s="5" customFormat="1" ht="25.5" outlineLevel="1" x14ac:dyDescent="0.2">
      <c r="A27" s="23" t="s">
        <v>54</v>
      </c>
      <c r="B27" s="24" t="s">
        <v>53</v>
      </c>
      <c r="C27" s="25">
        <v>880500</v>
      </c>
      <c r="D27" s="25">
        <v>3761921.2</v>
      </c>
      <c r="E27" s="25">
        <f t="shared" si="0"/>
        <v>427.2482907438955</v>
      </c>
      <c r="F27" s="26">
        <v>1250000</v>
      </c>
      <c r="G27" s="25">
        <f t="shared" si="4"/>
        <v>-2511921.2000000002</v>
      </c>
      <c r="H27" s="25">
        <f t="shared" si="2"/>
        <v>33.227702908822224</v>
      </c>
      <c r="I27" s="26">
        <v>0</v>
      </c>
      <c r="J27" s="25">
        <f t="shared" si="7"/>
        <v>-1250000</v>
      </c>
      <c r="K27" s="25">
        <f t="shared" si="3"/>
        <v>0</v>
      </c>
      <c r="L27" s="26">
        <v>0</v>
      </c>
      <c r="M27" s="25">
        <f t="shared" si="8"/>
        <v>0</v>
      </c>
      <c r="N27" s="25"/>
    </row>
    <row r="28" spans="1:14" s="5" customFormat="1" outlineLevel="1" x14ac:dyDescent="0.2">
      <c r="A28" s="23" t="s">
        <v>28</v>
      </c>
      <c r="B28" s="24" t="s">
        <v>29</v>
      </c>
      <c r="C28" s="25">
        <v>0</v>
      </c>
      <c r="D28" s="25">
        <v>2249308.9</v>
      </c>
      <c r="E28" s="25"/>
      <c r="F28" s="26">
        <v>4378264.8</v>
      </c>
      <c r="G28" s="25">
        <f t="shared" si="4"/>
        <v>2128955.9</v>
      </c>
      <c r="H28" s="25">
        <f t="shared" si="2"/>
        <v>194.64933429107936</v>
      </c>
      <c r="I28" s="26">
        <v>1000000</v>
      </c>
      <c r="J28" s="25">
        <f t="shared" si="7"/>
        <v>-3378264.8</v>
      </c>
      <c r="K28" s="25">
        <f t="shared" si="3"/>
        <v>22.840098661917388</v>
      </c>
      <c r="L28" s="26">
        <v>600000</v>
      </c>
      <c r="M28" s="25">
        <f t="shared" si="8"/>
        <v>-400000</v>
      </c>
      <c r="N28" s="25">
        <f t="shared" si="6"/>
        <v>60</v>
      </c>
    </row>
    <row r="29" spans="1:14" s="5" customFormat="1" outlineLevel="1" x14ac:dyDescent="0.2">
      <c r="A29" s="23"/>
      <c r="B29" s="24" t="s">
        <v>55</v>
      </c>
      <c r="C29" s="25">
        <v>698011</v>
      </c>
      <c r="D29" s="25">
        <v>751551.1</v>
      </c>
      <c r="E29" s="25">
        <f>D29/C29*100</f>
        <v>107.670380552742</v>
      </c>
      <c r="F29" s="26">
        <v>713126.5</v>
      </c>
      <c r="G29" s="25">
        <f t="shared" si="4"/>
        <v>-38424.599999999977</v>
      </c>
      <c r="H29" s="25">
        <f t="shared" si="2"/>
        <v>94.887293758202205</v>
      </c>
      <c r="I29" s="26">
        <v>663471</v>
      </c>
      <c r="J29" s="25">
        <f t="shared" si="7"/>
        <v>-49655.5</v>
      </c>
      <c r="K29" s="25">
        <f t="shared" si="3"/>
        <v>93.036929633101565</v>
      </c>
      <c r="L29" s="26">
        <v>627449.80000000005</v>
      </c>
      <c r="M29" s="25">
        <f t="shared" si="8"/>
        <v>-36021.199999999953</v>
      </c>
      <c r="N29" s="25">
        <f t="shared" si="6"/>
        <v>94.57079510634226</v>
      </c>
    </row>
    <row r="30" spans="1:14" ht="13.5" x14ac:dyDescent="0.25">
      <c r="A30" s="27"/>
      <c r="B30" s="20" t="s">
        <v>32</v>
      </c>
      <c r="C30" s="19"/>
      <c r="D30" s="21"/>
      <c r="E30" s="53"/>
      <c r="F30" s="54"/>
      <c r="G30" s="53"/>
      <c r="H30" s="21"/>
      <c r="I30" s="22">
        <v>4832187.8</v>
      </c>
      <c r="J30" s="34"/>
      <c r="K30" s="21"/>
      <c r="L30" s="22">
        <v>10402946.9</v>
      </c>
      <c r="M30" s="34"/>
      <c r="N30" s="34"/>
    </row>
    <row r="31" spans="1:14" x14ac:dyDescent="0.2">
      <c r="C31" s="40"/>
      <c r="D31" s="15"/>
      <c r="E31" s="14"/>
      <c r="F31" s="51"/>
      <c r="G31" s="14"/>
      <c r="H31" s="44" t="s">
        <v>41</v>
      </c>
      <c r="I31" s="13">
        <f>I7-I30</f>
        <v>175219879.29999998</v>
      </c>
      <c r="J31" s="14"/>
      <c r="K31" s="14"/>
      <c r="L31" s="13">
        <f>L7-L30</f>
        <v>150749727.89999998</v>
      </c>
      <c r="M31" s="14"/>
      <c r="N31" s="14"/>
    </row>
    <row r="32" spans="1:14" x14ac:dyDescent="0.2">
      <c r="C32" s="40"/>
      <c r="D32" s="15" t="s">
        <v>73</v>
      </c>
      <c r="E32" s="14"/>
      <c r="F32" s="52"/>
      <c r="G32" s="14"/>
      <c r="H32" s="14"/>
      <c r="I32" s="14"/>
      <c r="J32" s="14"/>
      <c r="K32" s="14"/>
      <c r="L32" s="14"/>
      <c r="M32" s="14"/>
      <c r="N32" s="14"/>
    </row>
    <row r="33" spans="4:12" x14ac:dyDescent="0.2">
      <c r="D33" s="43" t="s">
        <v>61</v>
      </c>
      <c r="F33" s="35">
        <v>17648647</v>
      </c>
      <c r="I33" s="35">
        <v>16834124.699999999</v>
      </c>
      <c r="L33" s="35">
        <v>8349791.0999999996</v>
      </c>
    </row>
    <row r="34" spans="4:12" x14ac:dyDescent="0.2">
      <c r="D34" s="43" t="s">
        <v>64</v>
      </c>
      <c r="F34" s="36">
        <f>F33/F7*100</f>
        <v>9.6429204949890011</v>
      </c>
      <c r="I34" s="36">
        <f>I33/I7*100</f>
        <v>9.3495870228751183</v>
      </c>
      <c r="L34" s="36">
        <f>L33/L7*100</f>
        <v>5.1812922809767725</v>
      </c>
    </row>
    <row r="38" spans="4:12" x14ac:dyDescent="0.2">
      <c r="F38" s="35"/>
      <c r="I38" s="35"/>
      <c r="L38" s="35"/>
    </row>
    <row r="39" spans="4:12" x14ac:dyDescent="0.2">
      <c r="I39" s="35"/>
      <c r="L39" s="35"/>
    </row>
  </sheetData>
  <mergeCells count="6">
    <mergeCell ref="A4:A5"/>
    <mergeCell ref="B4:B5"/>
    <mergeCell ref="I4:K4"/>
    <mergeCell ref="L4:N4"/>
    <mergeCell ref="F4:H4"/>
    <mergeCell ref="D4:E4"/>
  </mergeCells>
  <pageMargins left="0.78740157480314965" right="0.39370078740157483" top="0.78740157480314965" bottom="0.78740157480314965" header="0" footer="0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КВРы</vt:lpstr>
      <vt:lpstr>КВРы!Область_печати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dc:description>POI HSSF rep:2.53.0.386</dc:description>
  <cp:lastModifiedBy>Рыженкова Елена Николаевна</cp:lastModifiedBy>
  <cp:lastPrinted>2022-10-05T11:34:55Z</cp:lastPrinted>
  <dcterms:created xsi:type="dcterms:W3CDTF">2021-06-11T08:53:38Z</dcterms:created>
  <dcterms:modified xsi:type="dcterms:W3CDTF">2022-10-05T11:51:23Z</dcterms:modified>
</cp:coreProperties>
</file>