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" windowWidth="23133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D60" i="1" l="1"/>
  <c r="D59" i="1" s="1"/>
  <c r="E60" i="1"/>
  <c r="E59" i="1" s="1"/>
  <c r="C59" i="1"/>
  <c r="D71" i="1"/>
  <c r="E71" i="1"/>
  <c r="C71" i="1"/>
  <c r="D67" i="1"/>
  <c r="E67" i="1"/>
  <c r="C67" i="1"/>
  <c r="E68" i="1"/>
  <c r="D68" i="1"/>
  <c r="C60" i="1"/>
  <c r="E64" i="1"/>
  <c r="D64" i="1"/>
  <c r="C64" i="1"/>
  <c r="C63" i="1"/>
  <c r="E62" i="1"/>
  <c r="D62" i="1"/>
  <c r="C62" i="1"/>
  <c r="C51" i="1"/>
  <c r="C57" i="1"/>
  <c r="C58" i="1"/>
  <c r="C56" i="1"/>
  <c r="C55" i="1"/>
  <c r="C54" i="1"/>
  <c r="C53" i="1"/>
  <c r="C52" i="1"/>
  <c r="C48" i="1"/>
  <c r="C49" i="1"/>
  <c r="C45" i="1"/>
  <c r="C47" i="1"/>
  <c r="C46" i="1"/>
  <c r="C42" i="1"/>
  <c r="C44" i="1"/>
  <c r="C43" i="1"/>
  <c r="C37" i="1"/>
  <c r="C36" i="1"/>
  <c r="C34" i="1"/>
  <c r="C33" i="1"/>
  <c r="C29" i="1"/>
  <c r="C31" i="1"/>
  <c r="C30" i="1"/>
  <c r="C26" i="1"/>
  <c r="C27" i="1"/>
  <c r="C22" i="1"/>
  <c r="C24" i="1"/>
  <c r="C23" i="1"/>
  <c r="C20" i="1"/>
  <c r="C21" i="1"/>
  <c r="C19" i="1"/>
  <c r="C16" i="1"/>
  <c r="E66" i="1" l="1"/>
  <c r="D66" i="1"/>
  <c r="C66" i="1"/>
  <c r="C18" i="1" l="1"/>
  <c r="C15" i="1"/>
  <c r="D32" i="1"/>
  <c r="E32" i="1"/>
  <c r="C32" i="1"/>
  <c r="D18" i="1"/>
  <c r="E18" i="1"/>
  <c r="D15" i="1"/>
  <c r="E15" i="1"/>
  <c r="D69" i="1" l="1"/>
  <c r="E69" i="1"/>
  <c r="C69" i="1"/>
  <c r="D65" i="1" l="1"/>
  <c r="E65" i="1"/>
  <c r="C65" i="1"/>
  <c r="E14" i="1" l="1"/>
  <c r="C14" i="1"/>
  <c r="D14" i="1"/>
  <c r="D13" i="1" s="1"/>
  <c r="C13" i="1" l="1"/>
  <c r="E13" i="1"/>
</calcChain>
</file>

<file path=xl/sharedStrings.xml><?xml version="1.0" encoding="utf-8"?>
<sst xmlns="http://schemas.openxmlformats.org/spreadsheetml/2006/main" count="141" uniqueCount="141">
  <si>
    <t>УТВЕРЖДЕНЫ</t>
  </si>
  <si>
    <t>областным законом</t>
  </si>
  <si>
    <t>Код бюджетной классификации</t>
  </si>
  <si>
    <t>Источник доходов</t>
  </si>
  <si>
    <t>2022 год</t>
  </si>
  <si>
    <t>2023 год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</si>
  <si>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</si>
  <si>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</si>
  <si>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</si>
  <si>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</si>
  <si>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</si>
  <si>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</si>
  <si>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</si>
  <si>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</si>
  <si>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</si>
  <si>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</si>
  <si>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</si>
  <si>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</si>
  <si>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</si>
  <si>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</si>
  <si>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</si>
  <si>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1 05 06000 01 0000 110</t>
  </si>
  <si>
    <t>Налог на профессиональный доход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</si>
  <si>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</si>
  <si>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</si>
  <si>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</si>
  <si>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</si>
  <si>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</si>
  <si>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</si>
  <si>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</si>
  <si>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</si>
  <si>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</si>
  <si>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</si>
  <si>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</si>
  <si>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</si>
  <si>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</si>
  <si>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</si>
  <si>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</si>
  <si>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</si>
  <si>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</si>
  <si>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</si>
  <si>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</si>
  <si>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</si>
  <si>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</si>
  <si>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</si>
  <si>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</si>
  <si>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</si>
  <si>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</si>
  <si>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</si>
  <si>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</si>
  <si>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</si>
  <si>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</si>
  <si>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</si>
  <si>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</si>
  <si>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</si>
  <si>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</si>
  <si>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</si>
  <si>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</si>
  <si>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</si>
  <si>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1 12 02000 00 0000 120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</si>
  <si>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</si>
  <si>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</si>
  <si>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</si>
  <si>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</si>
  <si>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</si>
  <si>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</si>
  <si>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</si>
  <si>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</si>
  <si>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</si>
  <si>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</si>
  <si>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</si>
  <si>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</si>
  <si>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</si>
  <si>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</si>
  <si>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</si>
  <si>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1 15 00000 00 0000 000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</si>
  <si>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</si>
  <si>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</si>
  <si>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</si>
  <si>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</si>
  <si>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</si>
  <si>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</si>
  <si>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</si>
  <si>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</si>
  <si>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</si>
  <si>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</si>
  <si>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</si>
  <si>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</si>
  <si>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</si>
  <si>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</si>
  <si>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</si>
  <si>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</si>
  <si>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</si>
  <si>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</si>
  <si>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</si>
  <si>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</si>
  <si>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</si>
  <si>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</si>
  <si>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</si>
  <si>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</si>
  <si>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</si>
  <si>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</si>
  <si>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</si>
  <si>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</si>
  <si>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</si>
  <si>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</si>
  <si>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</si>
  <si>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</si>
  <si>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</si>
  <si>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2 03 02000 02 0000 150</t>
  </si>
  <si>
    <t>Безвозмездные поступления от государственных (муниципальных) организаций в бюджеты субъектов Российской Федерации</t>
  </si>
  <si>
    <t>2024 год</t>
  </si>
  <si>
    <t>Сумма
(тысяч рублей)</t>
  </si>
  <si>
    <t>(приложение 1)</t>
  </si>
  <si>
    <t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2022 год и на плановый период 2023 и 2024 годов</t>
  </si>
  <si>
    <t>2 07 00000 00 0000 000</t>
  </si>
  <si>
    <t>2 07 02000 02 0000 150</t>
  </si>
  <si>
    <t xml:space="preserve">ПРОЧИЕ БЕЗВОЗМЕЗДНЫЕ ПОСТУПЛЕНИЯ
</t>
  </si>
  <si>
    <t xml:space="preserve">Прочие безвозмездные поступления в бюджеты субъектов Российской Федерации
</t>
  </si>
  <si>
    <t>от 21 декабря 2021 года № 148-оз</t>
  </si>
  <si>
    <t>(в редакции областного закона</t>
  </si>
  <si>
    <t xml:space="preserve">Дотации бюджетам бюджетной системы Российской Федерации
</t>
  </si>
  <si>
    <t>2 02 10000 00 0000 150</t>
  </si>
  <si>
    <t>2 04 00000 00 0000 000</t>
  </si>
  <si>
    <t>БЕЗВОЗМЕЗДНЫЕ ПОСТУПЛЕНИЯ ОТ НЕГОСУДАРСТВЕННЫХ ОРГАНИЗАЦИЙ</t>
  </si>
  <si>
    <t>2 04 02000 02 0000 150</t>
  </si>
  <si>
    <t>Безвозмездные поступления от негосударственных организаций в бюджеты субъектов Российской Федерации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</si>
  <si>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</si>
  <si>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</si>
  <si>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2 18 02000 02 0000 150</t>
  </si>
  <si>
    <t>Доходы бюджетов субъектов Российской Федерации от возврата организациями остатков субсидий прошлых лет</t>
  </si>
  <si>
    <t>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</t>
  </si>
  <si>
    <t>2 18 25555 02 0000 150</t>
  </si>
  <si>
    <t>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образований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</si>
  <si>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</si>
  <si>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</si>
  <si>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2 18 35118 02 0000 150</t>
  </si>
  <si>
    <t>2 18 60010 02 0000 150</t>
  </si>
  <si>
    <t>2 18 90000 02 0000 150</t>
  </si>
  <si>
    <t>Доходы бюджетов субъектов Российской Федерации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образований</t>
  </si>
  <si>
    <t>2 18 35120 02 0000 150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</si>
</sst>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7" x14ac:knownFonts="1"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/>
    <xf numFmtId="165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zoomScaleNormal="100" zoomScaleSheetLayoutView="110" workbookViewId="0">
      <selection activeCell="C72" sqref="C72:C77"/>
    </sheetView>
  </sheetViews>
  <sheetFormatPr defaultColWidth="9.1171875" defaultRowHeight="15.35" x14ac:dyDescent="0.5"/>
  <cols>
    <col min="1" max="1" width="24.41015625" style="14" customWidth="1"/>
    <col min="2" max="2" width="44.41015625" style="1" customWidth="1"/>
    <col min="3" max="5" width="20.3515625" style="1" customWidth="1"/>
    <col min="6" max="7" width="9.1171875" style="1"/>
    <col min="8" max="8" width="17.41015625" style="17" customWidth="1"/>
    <col min="9" max="9" width="9.1171875" style="1"/>
    <col min="10" max="10" width="33" style="1" customWidth="1"/>
    <col min="11" max="16384" width="9.1171875" style="1"/>
  </cols>
  <sheetData>
    <row r="1" spans="1:8" ht="17.7" x14ac:dyDescent="0.55000000000000004">
      <c r="C1" s="5"/>
      <c r="D1" s="7" t="s">
        <v>0</v>
      </c>
      <c r="E1" s="6"/>
    </row>
    <row r="2" spans="1:8" ht="17.7" x14ac:dyDescent="0.55000000000000004">
      <c r="C2" s="5"/>
      <c r="D2" s="7" t="s">
        <v>1</v>
      </c>
      <c r="E2" s="6"/>
    </row>
    <row r="3" spans="1:8" ht="17.7" x14ac:dyDescent="0.55000000000000004">
      <c r="C3" s="5"/>
      <c r="D3" s="7" t="s">
        <v>119</v>
      </c>
      <c r="E3" s="6"/>
    </row>
    <row r="4" spans="1:8" ht="17.7" x14ac:dyDescent="0.55000000000000004">
      <c r="C4" s="5"/>
      <c r="D4" s="7" t="s">
        <v>113</v>
      </c>
      <c r="E4" s="6"/>
    </row>
    <row r="5" spans="1:8" ht="17.7" x14ac:dyDescent="0.55000000000000004">
      <c r="C5" s="5"/>
      <c r="D5" s="7" t="s">
        <v>120</v>
      </c>
      <c r="E5" s="6"/>
    </row>
    <row r="6" spans="1:8" ht="17.7" x14ac:dyDescent="0.55000000000000004">
      <c r="C6" s="5"/>
      <c r="D6" s="7"/>
      <c r="E6" s="6"/>
    </row>
    <row r="8" spans="1:8" ht="71.25" customHeight="1" x14ac:dyDescent="0.5">
      <c r="A8" s="25" t="s">
        <v>114</v>
      </c>
      <c r="B8" s="26"/>
      <c r="C8" s="26"/>
      <c r="D8" s="26"/>
      <c r="E8" s="26"/>
    </row>
    <row r="10" spans="1:8" s="2" customFormat="1" ht="31.5" customHeight="1" x14ac:dyDescent="0.4">
      <c r="A10" s="21" t="s">
        <v>2</v>
      </c>
      <c r="B10" s="23" t="s">
        <v>3</v>
      </c>
      <c r="C10" s="27" t="s">
        <v>112</v>
      </c>
      <c r="D10" s="28"/>
      <c r="E10" s="29"/>
      <c r="H10" s="18"/>
    </row>
    <row r="11" spans="1:8" x14ac:dyDescent="0.5">
      <c r="A11" s="22"/>
      <c r="B11" s="24"/>
      <c r="C11" s="8" t="s">
        <v>4</v>
      </c>
      <c r="D11" s="8" t="s">
        <v>5</v>
      </c>
      <c r="E11" s="8" t="s">
        <v>111</v>
      </c>
    </row>
    <row r="12" spans="1:8" x14ac:dyDescent="0.5">
      <c r="A12" s="3">
        <v>1</v>
      </c>
      <c r="B12" s="3">
        <v>2</v>
      </c>
      <c r="C12" s="3">
        <v>3</v>
      </c>
      <c r="D12" s="3">
        <v>4</v>
      </c>
      <c r="E12" s="3">
        <v>5</v>
      </c>
    </row>
    <row r="13" spans="1:8" s="10" customFormat="1" ht="15" x14ac:dyDescent="0.4">
      <c r="A13" s="15"/>
      <c r="B13" s="9" t="s">
        <v>6</v>
      </c>
      <c r="C13" s="11">
        <f>C14+C59</f>
        <v>180379955</v>
      </c>
      <c r="D13" s="11">
        <f>D14+D59</f>
        <v>155195507.79999995</v>
      </c>
      <c r="E13" s="11">
        <f>E14+E59</f>
        <v>165976836.30000001</v>
      </c>
      <c r="H13" s="19"/>
    </row>
    <row r="14" spans="1:8" s="4" customFormat="1" x14ac:dyDescent="0.4">
      <c r="A14" s="16" t="s">
        <v>7</v>
      </c>
      <c r="B14" s="13" t="s">
        <v>8</v>
      </c>
      <c r="C14" s="12">
        <f>C15+C18+C20+C22+C26+C29+C32+C38+C42+C45+C48+C51+C57</f>
        <v>154175063.69999999</v>
      </c>
      <c r="D14" s="12">
        <f>D15+D18+D20+D22+D26+D29+D32+D38+D42+D45+D48+D51+D57</f>
        <v>136969999.19999996</v>
      </c>
      <c r="E14" s="12">
        <f>E15+E18+E20+E22+E26+E29+E32+E38+E42+E45+E48+E51+E57</f>
        <v>145882261.20000002</v>
      </c>
      <c r="H14" s="20"/>
    </row>
    <row r="15" spans="1:8" s="4" customFormat="1" x14ac:dyDescent="0.4">
      <c r="A15" s="16" t="s">
        <v>9</v>
      </c>
      <c r="B15" s="13" t="s">
        <v>10</v>
      </c>
      <c r="C15" s="12">
        <f>C16+C17</f>
        <v>107169334.30000001</v>
      </c>
      <c r="D15" s="12">
        <f t="shared" ref="D15:E15" si="0">D16+D17</f>
        <v>92046210.700000003</v>
      </c>
      <c r="E15" s="12">
        <f t="shared" si="0"/>
        <v>98496140.5</v>
      </c>
      <c r="H15" s="20"/>
    </row>
    <row r="16" spans="1:8" s="4" customFormat="1" x14ac:dyDescent="0.4">
      <c r="A16" s="16" t="s">
        <v>11</v>
      </c>
      <c r="B16" s="13" t="s">
        <v>12</v>
      </c>
      <c r="C16" s="12">
        <f>65315000+1233643+4628209.4</f>
        <v>71176852.400000006</v>
      </c>
      <c r="D16" s="12">
        <v>53518719</v>
      </c>
      <c r="E16" s="12">
        <v>57746698</v>
      </c>
      <c r="H16" s="20"/>
    </row>
    <row r="17" spans="1:8" s="4" customFormat="1" x14ac:dyDescent="0.4">
      <c r="A17" s="16" t="s">
        <v>13</v>
      </c>
      <c r="B17" s="13" t="s">
        <v>14</v>
      </c>
      <c r="C17" s="12">
        <v>35992481.899999999</v>
      </c>
      <c r="D17" s="12">
        <v>38527491.700000003</v>
      </c>
      <c r="E17" s="12">
        <v>40749442.5</v>
      </c>
      <c r="H17" s="20"/>
    </row>
    <row r="18" spans="1:8" s="4" customFormat="1" ht="46" x14ac:dyDescent="0.4">
      <c r="A18" s="16" t="s">
        <v>15</v>
      </c>
      <c r="B18" s="13" t="s">
        <v>16</v>
      </c>
      <c r="C18" s="12">
        <f>C19</f>
        <v>12013406</v>
      </c>
      <c r="D18" s="12">
        <f t="shared" ref="D18:E18" si="1">D19</f>
        <v>12507262.5</v>
      </c>
      <c r="E18" s="12">
        <f t="shared" si="1"/>
        <v>12805707</v>
      </c>
      <c r="H18" s="20"/>
    </row>
    <row r="19" spans="1:8" s="4" customFormat="1" ht="46" x14ac:dyDescent="0.4">
      <c r="A19" s="16" t="s">
        <v>17</v>
      </c>
      <c r="B19" s="13" t="s">
        <v>18</v>
      </c>
      <c r="C19" s="12">
        <f>11770902+123609.9+13.5+118880.6</f>
        <v>12013406</v>
      </c>
      <c r="D19" s="12">
        <v>12507262.5</v>
      </c>
      <c r="E19" s="12">
        <v>12805707</v>
      </c>
      <c r="H19" s="20"/>
    </row>
    <row r="20" spans="1:8" s="4" customFormat="1" x14ac:dyDescent="0.4">
      <c r="A20" s="16" t="s">
        <v>19</v>
      </c>
      <c r="B20" s="13" t="s">
        <v>20</v>
      </c>
      <c r="C20" s="12">
        <f>C21</f>
        <v>186000</v>
      </c>
      <c r="D20" s="12">
        <v>107500</v>
      </c>
      <c r="E20" s="12">
        <v>108500</v>
      </c>
      <c r="H20" s="20"/>
    </row>
    <row r="21" spans="1:8" s="4" customFormat="1" x14ac:dyDescent="0.4">
      <c r="A21" s="16" t="s">
        <v>21</v>
      </c>
      <c r="B21" s="13" t="s">
        <v>22</v>
      </c>
      <c r="C21" s="12">
        <f>107000+79000</f>
        <v>186000</v>
      </c>
      <c r="D21" s="12">
        <v>107500</v>
      </c>
      <c r="E21" s="12">
        <v>108500</v>
      </c>
      <c r="H21" s="20"/>
    </row>
    <row r="22" spans="1:8" s="4" customFormat="1" x14ac:dyDescent="0.4">
      <c r="A22" s="16" t="s">
        <v>23</v>
      </c>
      <c r="B22" s="13" t="s">
        <v>24</v>
      </c>
      <c r="C22" s="12">
        <f>SUM(C23:C25)</f>
        <v>28824106</v>
      </c>
      <c r="D22" s="12">
        <v>29288616</v>
      </c>
      <c r="E22" s="12">
        <v>31437392</v>
      </c>
      <c r="H22" s="20"/>
    </row>
    <row r="23" spans="1:8" s="4" customFormat="1" x14ac:dyDescent="0.4">
      <c r="A23" s="16" t="s">
        <v>25</v>
      </c>
      <c r="B23" s="13" t="s">
        <v>26</v>
      </c>
      <c r="C23" s="12">
        <f>23932527+1695280</f>
        <v>25627807</v>
      </c>
      <c r="D23" s="12">
        <v>25823197</v>
      </c>
      <c r="E23" s="12">
        <v>27889052</v>
      </c>
      <c r="H23" s="20"/>
    </row>
    <row r="24" spans="1:8" s="4" customFormat="1" x14ac:dyDescent="0.4">
      <c r="A24" s="16" t="s">
        <v>27</v>
      </c>
      <c r="B24" s="13" t="s">
        <v>28</v>
      </c>
      <c r="C24" s="12">
        <f>3345112-182188</f>
        <v>3162924</v>
      </c>
      <c r="D24" s="12">
        <v>3432044</v>
      </c>
      <c r="E24" s="12">
        <v>3514965</v>
      </c>
      <c r="H24" s="20"/>
    </row>
    <row r="25" spans="1:8" s="4" customFormat="1" x14ac:dyDescent="0.4">
      <c r="A25" s="16" t="s">
        <v>29</v>
      </c>
      <c r="B25" s="13" t="s">
        <v>30</v>
      </c>
      <c r="C25" s="12">
        <v>33375</v>
      </c>
      <c r="D25" s="12">
        <v>33375</v>
      </c>
      <c r="E25" s="12">
        <v>33375</v>
      </c>
      <c r="H25" s="20"/>
    </row>
    <row r="26" spans="1:8" s="4" customFormat="1" ht="46" x14ac:dyDescent="0.4">
      <c r="A26" s="16" t="s">
        <v>31</v>
      </c>
      <c r="B26" s="13" t="s">
        <v>32</v>
      </c>
      <c r="C26" s="12">
        <f>SUM(C27:C28)</f>
        <v>499142</v>
      </c>
      <c r="D26" s="12">
        <v>407798</v>
      </c>
      <c r="E26" s="12">
        <v>408206</v>
      </c>
      <c r="H26" s="20"/>
    </row>
    <row r="27" spans="1:8" s="4" customFormat="1" x14ac:dyDescent="0.4">
      <c r="A27" s="16" t="s">
        <v>33</v>
      </c>
      <c r="B27" s="13" t="s">
        <v>34</v>
      </c>
      <c r="C27" s="12">
        <f>409546+89296</f>
        <v>498842</v>
      </c>
      <c r="D27" s="12">
        <v>407498</v>
      </c>
      <c r="E27" s="12">
        <v>407906</v>
      </c>
      <c r="H27" s="20"/>
    </row>
    <row r="28" spans="1:8" s="4" customFormat="1" ht="46" x14ac:dyDescent="0.4">
      <c r="A28" s="16" t="s">
        <v>35</v>
      </c>
      <c r="B28" s="13" t="s">
        <v>36</v>
      </c>
      <c r="C28" s="12">
        <v>300</v>
      </c>
      <c r="D28" s="12">
        <v>300</v>
      </c>
      <c r="E28" s="12">
        <v>300</v>
      </c>
      <c r="H28" s="20"/>
    </row>
    <row r="29" spans="1:8" s="4" customFormat="1" x14ac:dyDescent="0.4">
      <c r="A29" s="16" t="s">
        <v>37</v>
      </c>
      <c r="B29" s="13" t="s">
        <v>38</v>
      </c>
      <c r="C29" s="12">
        <f>SUM(C30:C31)</f>
        <v>348734.49999999994</v>
      </c>
      <c r="D29" s="12">
        <v>461869.5</v>
      </c>
      <c r="E29" s="12">
        <v>460393</v>
      </c>
      <c r="H29" s="20"/>
    </row>
    <row r="30" spans="1:8" s="4" customFormat="1" ht="107.35" x14ac:dyDescent="0.4">
      <c r="A30" s="16" t="s">
        <v>39</v>
      </c>
      <c r="B30" s="13" t="s">
        <v>40</v>
      </c>
      <c r="C30" s="12">
        <f>16654.5+821.6</f>
        <v>17476.099999999999</v>
      </c>
      <c r="D30" s="12">
        <v>16654.5</v>
      </c>
      <c r="E30" s="12">
        <v>16654.5</v>
      </c>
      <c r="H30" s="20"/>
    </row>
    <row r="31" spans="1:8" s="4" customFormat="1" ht="46" x14ac:dyDescent="0.4">
      <c r="A31" s="16" t="s">
        <v>41</v>
      </c>
      <c r="B31" s="13" t="s">
        <v>42</v>
      </c>
      <c r="C31" s="12">
        <f>396170.8-64912.4</f>
        <v>331258.39999999997</v>
      </c>
      <c r="D31" s="12">
        <v>445215</v>
      </c>
      <c r="E31" s="12">
        <v>443738.5</v>
      </c>
      <c r="H31" s="20"/>
    </row>
    <row r="32" spans="1:8" s="4" customFormat="1" ht="61.35" x14ac:dyDescent="0.4">
      <c r="A32" s="16" t="s">
        <v>43</v>
      </c>
      <c r="B32" s="13" t="s">
        <v>44</v>
      </c>
      <c r="C32" s="12">
        <f>SUM(C33:C37)</f>
        <v>2756988.0000000005</v>
      </c>
      <c r="D32" s="12">
        <f>SUM(D33:D37)</f>
        <v>107480.29999999999</v>
      </c>
      <c r="E32" s="12">
        <f>SUM(E33:E37)</f>
        <v>102734.8</v>
      </c>
      <c r="H32" s="20"/>
    </row>
    <row r="33" spans="1:10" s="4" customFormat="1" ht="92" x14ac:dyDescent="0.4">
      <c r="A33" s="16" t="s">
        <v>45</v>
      </c>
      <c r="B33" s="13" t="s">
        <v>46</v>
      </c>
      <c r="C33" s="12">
        <f>34840.1-21426.5</f>
        <v>13413.599999999999</v>
      </c>
      <c r="D33" s="12">
        <v>35725.4</v>
      </c>
      <c r="E33" s="12">
        <v>30945.1</v>
      </c>
      <c r="H33" s="20"/>
    </row>
    <row r="34" spans="1:10" s="4" customFormat="1" ht="25.5" customHeight="1" x14ac:dyDescent="0.4">
      <c r="A34" s="16" t="s">
        <v>47</v>
      </c>
      <c r="B34" s="13" t="s">
        <v>48</v>
      </c>
      <c r="C34" s="12">
        <f>500000+1435689.6+93266.1+529772+106568</f>
        <v>2665295.7000000002</v>
      </c>
      <c r="D34" s="12">
        <v>0</v>
      </c>
      <c r="E34" s="12">
        <v>0</v>
      </c>
      <c r="H34" s="20"/>
      <c r="J34" s="20"/>
    </row>
    <row r="35" spans="1:10" s="4" customFormat="1" ht="30.7" x14ac:dyDescent="0.4">
      <c r="A35" s="16" t="s">
        <v>49</v>
      </c>
      <c r="B35" s="13" t="s">
        <v>50</v>
      </c>
      <c r="C35" s="12">
        <v>251.2</v>
      </c>
      <c r="D35" s="12">
        <v>191</v>
      </c>
      <c r="E35" s="12">
        <v>131</v>
      </c>
      <c r="H35" s="20"/>
      <c r="J35" s="20"/>
    </row>
    <row r="36" spans="1:10" s="4" customFormat="1" ht="122.7" x14ac:dyDescent="0.4">
      <c r="A36" s="16" t="s">
        <v>51</v>
      </c>
      <c r="B36" s="13" t="s">
        <v>52</v>
      </c>
      <c r="C36" s="12">
        <f>69000+2.2</f>
        <v>69002.2</v>
      </c>
      <c r="D36" s="12">
        <v>67000</v>
      </c>
      <c r="E36" s="12">
        <v>67000</v>
      </c>
      <c r="H36" s="20"/>
    </row>
    <row r="37" spans="1:10" s="4" customFormat="1" ht="30.7" x14ac:dyDescent="0.4">
      <c r="A37" s="16" t="s">
        <v>53</v>
      </c>
      <c r="B37" s="13" t="s">
        <v>54</v>
      </c>
      <c r="C37" s="12">
        <f>4835.2+4190.1</f>
        <v>9025.2999999999993</v>
      </c>
      <c r="D37" s="12">
        <v>4563.8999999999996</v>
      </c>
      <c r="E37" s="12">
        <v>4658.7</v>
      </c>
      <c r="H37" s="20"/>
    </row>
    <row r="38" spans="1:10" s="4" customFormat="1" ht="30.7" x14ac:dyDescent="0.4">
      <c r="A38" s="16" t="s">
        <v>55</v>
      </c>
      <c r="B38" s="13" t="s">
        <v>56</v>
      </c>
      <c r="C38" s="12">
        <v>447154.7</v>
      </c>
      <c r="D38" s="12">
        <v>465254.7</v>
      </c>
      <c r="E38" s="12">
        <v>483684.7</v>
      </c>
      <c r="H38" s="20"/>
    </row>
    <row r="39" spans="1:10" s="4" customFormat="1" ht="30.7" x14ac:dyDescent="0.4">
      <c r="A39" s="16" t="s">
        <v>57</v>
      </c>
      <c r="B39" s="13" t="s">
        <v>58</v>
      </c>
      <c r="C39" s="12">
        <v>202800</v>
      </c>
      <c r="D39" s="12">
        <v>210900</v>
      </c>
      <c r="E39" s="12">
        <v>219330</v>
      </c>
      <c r="H39" s="20"/>
    </row>
    <row r="40" spans="1:10" s="4" customFormat="1" x14ac:dyDescent="0.4">
      <c r="A40" s="16" t="s">
        <v>59</v>
      </c>
      <c r="B40" s="13" t="s">
        <v>60</v>
      </c>
      <c r="C40" s="12">
        <v>7953</v>
      </c>
      <c r="D40" s="12">
        <v>7953</v>
      </c>
      <c r="E40" s="12">
        <v>7953</v>
      </c>
      <c r="H40" s="20"/>
    </row>
    <row r="41" spans="1:10" s="4" customFormat="1" x14ac:dyDescent="0.4">
      <c r="A41" s="16" t="s">
        <v>61</v>
      </c>
      <c r="B41" s="13" t="s">
        <v>62</v>
      </c>
      <c r="C41" s="12">
        <v>236401.7</v>
      </c>
      <c r="D41" s="12">
        <v>246401.7</v>
      </c>
      <c r="E41" s="12">
        <v>256401.7</v>
      </c>
      <c r="H41" s="20"/>
    </row>
    <row r="42" spans="1:10" s="4" customFormat="1" ht="30.7" x14ac:dyDescent="0.4">
      <c r="A42" s="16" t="s">
        <v>63</v>
      </c>
      <c r="B42" s="13" t="s">
        <v>64</v>
      </c>
      <c r="C42" s="12">
        <f>SUM(C43:C44)</f>
        <v>276883.09999999998</v>
      </c>
      <c r="D42" s="12">
        <v>171101.7</v>
      </c>
      <c r="E42" s="12">
        <v>171807.4</v>
      </c>
      <c r="H42" s="20"/>
    </row>
    <row r="43" spans="1:10" s="4" customFormat="1" x14ac:dyDescent="0.4">
      <c r="A43" s="16" t="s">
        <v>65</v>
      </c>
      <c r="B43" s="13" t="s">
        <v>66</v>
      </c>
      <c r="C43" s="12">
        <f>158869.7+1146</f>
        <v>160015.70000000001</v>
      </c>
      <c r="D43" s="12">
        <v>159388.5</v>
      </c>
      <c r="E43" s="12">
        <v>159653.1</v>
      </c>
      <c r="H43" s="20"/>
    </row>
    <row r="44" spans="1:10" s="4" customFormat="1" x14ac:dyDescent="0.4">
      <c r="A44" s="16" t="s">
        <v>67</v>
      </c>
      <c r="B44" s="13" t="s">
        <v>68</v>
      </c>
      <c r="C44" s="12">
        <f>17712.2+99155.2</f>
        <v>116867.4</v>
      </c>
      <c r="D44" s="12">
        <v>11713.2</v>
      </c>
      <c r="E44" s="12">
        <v>12154.3</v>
      </c>
      <c r="H44" s="20"/>
    </row>
    <row r="45" spans="1:10" s="4" customFormat="1" ht="30.7" x14ac:dyDescent="0.4">
      <c r="A45" s="16" t="s">
        <v>69</v>
      </c>
      <c r="B45" s="13" t="s">
        <v>70</v>
      </c>
      <c r="C45" s="12">
        <f>SUM(C46:C47)</f>
        <v>26726.6</v>
      </c>
      <c r="D45" s="12">
        <v>323</v>
      </c>
      <c r="E45" s="12">
        <v>0</v>
      </c>
      <c r="H45" s="20"/>
    </row>
    <row r="46" spans="1:10" s="4" customFormat="1" ht="107.35" x14ac:dyDescent="0.4">
      <c r="A46" s="16" t="s">
        <v>71</v>
      </c>
      <c r="B46" s="13" t="s">
        <v>72</v>
      </c>
      <c r="C46" s="12">
        <f>975.7+17652.6</f>
        <v>18628.3</v>
      </c>
      <c r="D46" s="12">
        <v>239</v>
      </c>
      <c r="E46" s="12">
        <v>0</v>
      </c>
      <c r="H46" s="20"/>
    </row>
    <row r="47" spans="1:10" s="4" customFormat="1" ht="46" x14ac:dyDescent="0.4">
      <c r="A47" s="16" t="s">
        <v>73</v>
      </c>
      <c r="B47" s="13" t="s">
        <v>74</v>
      </c>
      <c r="C47" s="12">
        <f>1661.2+6437.1</f>
        <v>8098.3</v>
      </c>
      <c r="D47" s="12">
        <v>84</v>
      </c>
      <c r="E47" s="12">
        <v>0</v>
      </c>
      <c r="H47" s="20"/>
    </row>
    <row r="48" spans="1:10" s="4" customFormat="1" x14ac:dyDescent="0.4">
      <c r="A48" s="16" t="s">
        <v>75</v>
      </c>
      <c r="B48" s="13" t="s">
        <v>76</v>
      </c>
      <c r="C48" s="12">
        <f>SUM(C49:C50)</f>
        <v>7356.8</v>
      </c>
      <c r="D48" s="12">
        <v>6774</v>
      </c>
      <c r="E48" s="12">
        <v>6221</v>
      </c>
      <c r="H48" s="20"/>
    </row>
    <row r="49" spans="1:8" s="4" customFormat="1" ht="46" x14ac:dyDescent="0.4">
      <c r="A49" s="16" t="s">
        <v>77</v>
      </c>
      <c r="B49" s="13" t="s">
        <v>78</v>
      </c>
      <c r="C49" s="12">
        <f>6959.2-23.2</f>
        <v>6936</v>
      </c>
      <c r="D49" s="12">
        <v>6353.2</v>
      </c>
      <c r="E49" s="12">
        <v>5800.2</v>
      </c>
      <c r="H49" s="20"/>
    </row>
    <row r="50" spans="1:8" s="4" customFormat="1" ht="76.7" x14ac:dyDescent="0.4">
      <c r="A50" s="16" t="s">
        <v>79</v>
      </c>
      <c r="B50" s="13" t="s">
        <v>80</v>
      </c>
      <c r="C50" s="12">
        <v>420.8</v>
      </c>
      <c r="D50" s="12">
        <v>420.8</v>
      </c>
      <c r="E50" s="12">
        <v>420.8</v>
      </c>
      <c r="H50" s="20"/>
    </row>
    <row r="51" spans="1:8" s="4" customFormat="1" ht="30.7" x14ac:dyDescent="0.4">
      <c r="A51" s="16" t="s">
        <v>81</v>
      </c>
      <c r="B51" s="13" t="s">
        <v>82</v>
      </c>
      <c r="C51" s="12">
        <f>SUM(C52:C56)</f>
        <v>1107965.7</v>
      </c>
      <c r="D51" s="12">
        <v>888629.2</v>
      </c>
      <c r="E51" s="12">
        <v>890297.5</v>
      </c>
      <c r="H51" s="20"/>
    </row>
    <row r="52" spans="1:8" s="4" customFormat="1" ht="46" x14ac:dyDescent="0.4">
      <c r="A52" s="16" t="s">
        <v>83</v>
      </c>
      <c r="B52" s="13" t="s">
        <v>84</v>
      </c>
      <c r="C52" s="12">
        <f>811607.4+206636.8</f>
        <v>1018244.2</v>
      </c>
      <c r="D52" s="12">
        <v>844114.9</v>
      </c>
      <c r="E52" s="12">
        <v>844890.9</v>
      </c>
      <c r="H52" s="20"/>
    </row>
    <row r="53" spans="1:8" s="4" customFormat="1" ht="46" x14ac:dyDescent="0.4">
      <c r="A53" s="16" t="s">
        <v>85</v>
      </c>
      <c r="B53" s="13" t="s">
        <v>86</v>
      </c>
      <c r="C53" s="12">
        <f>1723.4+499.6</f>
        <v>2223</v>
      </c>
      <c r="D53" s="12">
        <v>1723.4</v>
      </c>
      <c r="E53" s="12">
        <v>1723.4</v>
      </c>
      <c r="H53" s="20"/>
    </row>
    <row r="54" spans="1:8" s="4" customFormat="1" ht="153.35" x14ac:dyDescent="0.4">
      <c r="A54" s="16" t="s">
        <v>87</v>
      </c>
      <c r="B54" s="13" t="s">
        <v>88</v>
      </c>
      <c r="C54" s="12">
        <f>8676.5+1450.7</f>
        <v>10127.200000000001</v>
      </c>
      <c r="D54" s="12">
        <v>8669.2000000000007</v>
      </c>
      <c r="E54" s="12">
        <v>8661.5</v>
      </c>
      <c r="H54" s="20"/>
    </row>
    <row r="55" spans="1:8" s="4" customFormat="1" ht="30.7" x14ac:dyDescent="0.4">
      <c r="A55" s="16" t="s">
        <v>89</v>
      </c>
      <c r="B55" s="13" t="s">
        <v>90</v>
      </c>
      <c r="C55" s="12">
        <f>9221.7+40149.6</f>
        <v>49371.3</v>
      </c>
      <c r="D55" s="12">
        <v>9221.7000000000007</v>
      </c>
      <c r="E55" s="12">
        <v>9221.7000000000007</v>
      </c>
      <c r="H55" s="20"/>
    </row>
    <row r="56" spans="1:8" s="4" customFormat="1" ht="30.7" x14ac:dyDescent="0.4">
      <c r="A56" s="16" t="s">
        <v>91</v>
      </c>
      <c r="B56" s="13" t="s">
        <v>92</v>
      </c>
      <c r="C56" s="12">
        <f>24000+4000</f>
        <v>28000</v>
      </c>
      <c r="D56" s="12">
        <v>24900</v>
      </c>
      <c r="E56" s="12">
        <v>25800</v>
      </c>
      <c r="H56" s="20"/>
    </row>
    <row r="57" spans="1:8" s="4" customFormat="1" x14ac:dyDescent="0.4">
      <c r="A57" s="16" t="s">
        <v>93</v>
      </c>
      <c r="B57" s="13" t="s">
        <v>94</v>
      </c>
      <c r="C57" s="12">
        <f>SUM(C58)</f>
        <v>511266</v>
      </c>
      <c r="D57" s="12">
        <v>511179.6</v>
      </c>
      <c r="E57" s="12">
        <v>511177.3</v>
      </c>
      <c r="H57" s="20"/>
    </row>
    <row r="58" spans="1:8" s="4" customFormat="1" x14ac:dyDescent="0.4">
      <c r="A58" s="16" t="s">
        <v>95</v>
      </c>
      <c r="B58" s="13" t="s">
        <v>96</v>
      </c>
      <c r="C58" s="12">
        <f>511193.6+72.4</f>
        <v>511266</v>
      </c>
      <c r="D58" s="12">
        <v>511179.6</v>
      </c>
      <c r="E58" s="12">
        <v>511177.3</v>
      </c>
      <c r="H58" s="20"/>
    </row>
    <row r="59" spans="1:8" s="4" customFormat="1" x14ac:dyDescent="0.4">
      <c r="A59" s="16" t="s">
        <v>97</v>
      </c>
      <c r="B59" s="13" t="s">
        <v>98</v>
      </c>
      <c r="C59" s="12">
        <f>C60+C65+C67+C69+C71</f>
        <v>26204891.300000001</v>
      </c>
      <c r="D59" s="12">
        <f t="shared" ref="D59:E59" si="2">D60+D65+D67+D69</f>
        <v>18225508.600000001</v>
      </c>
      <c r="E59" s="12">
        <f t="shared" si="2"/>
        <v>20094575.100000001</v>
      </c>
      <c r="H59" s="20"/>
    </row>
    <row r="60" spans="1:8" s="4" customFormat="1" ht="46" x14ac:dyDescent="0.4">
      <c r="A60" s="16" t="s">
        <v>99</v>
      </c>
      <c r="B60" s="13" t="s">
        <v>100</v>
      </c>
      <c r="C60" s="12">
        <f>SUM(C61:C64)</f>
        <v>21537061.899999999</v>
      </c>
      <c r="D60" s="12">
        <f t="shared" ref="D60:E60" si="3">SUM(D61:D64)</f>
        <v>17726508</v>
      </c>
      <c r="E60" s="12">
        <f t="shared" si="3"/>
        <v>19124034.400000002</v>
      </c>
      <c r="H60" s="20"/>
    </row>
    <row r="61" spans="1:8" s="4" customFormat="1" ht="34.35" customHeight="1" x14ac:dyDescent="0.4">
      <c r="A61" s="16" t="s">
        <v>122</v>
      </c>
      <c r="B61" s="13" t="s">
        <v>121</v>
      </c>
      <c r="C61" s="12">
        <v>832119.6</v>
      </c>
      <c r="D61" s="12">
        <v>0</v>
      </c>
      <c r="E61" s="12">
        <v>0</v>
      </c>
      <c r="H61" s="20"/>
    </row>
    <row r="62" spans="1:8" s="4" customFormat="1" ht="46" x14ac:dyDescent="0.4">
      <c r="A62" s="16" t="s">
        <v>101</v>
      </c>
      <c r="B62" s="13" t="s">
        <v>102</v>
      </c>
      <c r="C62" s="12">
        <f>8070156.6+252857+371940.4</f>
        <v>8694954</v>
      </c>
      <c r="D62" s="12">
        <f>7978606.4+179251.1+35934.6</f>
        <v>8193792.0999999996</v>
      </c>
      <c r="E62" s="12">
        <f>11724369.7+20000+1074064</f>
        <v>12818433.699999999</v>
      </c>
      <c r="H62" s="20"/>
    </row>
    <row r="63" spans="1:8" s="4" customFormat="1" ht="30.7" x14ac:dyDescent="0.4">
      <c r="A63" s="16" t="s">
        <v>103</v>
      </c>
      <c r="B63" s="13" t="s">
        <v>104</v>
      </c>
      <c r="C63" s="12">
        <f>4322304.7+104156.6</f>
        <v>4426461.3</v>
      </c>
      <c r="D63" s="12">
        <v>4716162.3</v>
      </c>
      <c r="E63" s="12">
        <v>4979506.1000000006</v>
      </c>
      <c r="H63" s="20"/>
    </row>
    <row r="64" spans="1:8" s="4" customFormat="1" x14ac:dyDescent="0.4">
      <c r="A64" s="16" t="s">
        <v>105</v>
      </c>
      <c r="B64" s="13" t="s">
        <v>106</v>
      </c>
      <c r="C64" s="12">
        <f>3193354.6+2018558.6+2371613.8</f>
        <v>7583527</v>
      </c>
      <c r="D64" s="12">
        <f>3890703.9+898820.2+27029.5</f>
        <v>4816553.5999999996</v>
      </c>
      <c r="E64" s="12">
        <f>837670.3+480846.6+7577.7</f>
        <v>1326094.5999999999</v>
      </c>
      <c r="H64" s="20"/>
    </row>
    <row r="65" spans="1:8" s="4" customFormat="1" ht="46" x14ac:dyDescent="0.4">
      <c r="A65" s="16" t="s">
        <v>107</v>
      </c>
      <c r="B65" s="13" t="s">
        <v>108</v>
      </c>
      <c r="C65" s="12">
        <f>C66</f>
        <v>3687547.5999999996</v>
      </c>
      <c r="D65" s="12">
        <f t="shared" ref="D65:E65" si="4">D66</f>
        <v>499000.59999999986</v>
      </c>
      <c r="E65" s="12">
        <f t="shared" si="4"/>
        <v>970540.7</v>
      </c>
      <c r="H65" s="20"/>
    </row>
    <row r="66" spans="1:8" s="4" customFormat="1" ht="61.35" x14ac:dyDescent="0.4">
      <c r="A66" s="16" t="s">
        <v>109</v>
      </c>
      <c r="B66" s="13" t="s">
        <v>110</v>
      </c>
      <c r="C66" s="12">
        <f>980142.3+2707405.3</f>
        <v>3687547.5999999996</v>
      </c>
      <c r="D66" s="12">
        <f>1940964.9-1441964.3</f>
        <v>499000.59999999986</v>
      </c>
      <c r="E66" s="12">
        <f>2011376.7-1040836</f>
        <v>970540.7</v>
      </c>
      <c r="H66" s="20"/>
    </row>
    <row r="67" spans="1:8" s="4" customFormat="1" ht="30.7" x14ac:dyDescent="0.4">
      <c r="A67" s="16" t="s">
        <v>123</v>
      </c>
      <c r="B67" s="13" t="s">
        <v>124</v>
      </c>
      <c r="C67" s="12">
        <f>C68</f>
        <v>46226.5</v>
      </c>
      <c r="D67" s="12">
        <f t="shared" ref="D67:E67" si="5">D68</f>
        <v>0</v>
      </c>
      <c r="E67" s="12">
        <f t="shared" si="5"/>
        <v>0</v>
      </c>
      <c r="H67" s="20"/>
    </row>
    <row r="68" spans="1:8" s="4" customFormat="1" ht="46" x14ac:dyDescent="0.4">
      <c r="A68" s="16" t="s">
        <v>125</v>
      </c>
      <c r="B68" s="13" t="s">
        <v>126</v>
      </c>
      <c r="C68" s="12">
        <v>46226.5</v>
      </c>
      <c r="D68" s="12">
        <f t="shared" ref="D68:E69" si="6">D69</f>
        <v>0</v>
      </c>
      <c r="E68" s="12">
        <f t="shared" si="6"/>
        <v>0</v>
      </c>
      <c r="H68" s="20"/>
    </row>
    <row r="69" spans="1:8" ht="31.5" customHeight="1" x14ac:dyDescent="0.5">
      <c r="A69" s="16" t="s">
        <v>115</v>
      </c>
      <c r="B69" s="13" t="s">
        <v>117</v>
      </c>
      <c r="C69" s="12">
        <f>C70</f>
        <v>450000</v>
      </c>
      <c r="D69" s="12">
        <f t="shared" si="6"/>
        <v>0</v>
      </c>
      <c r="E69" s="12">
        <f t="shared" si="6"/>
        <v>0</v>
      </c>
    </row>
    <row r="70" spans="1:8" ht="31.5" customHeight="1" x14ac:dyDescent="0.5">
      <c r="A70" s="16" t="s">
        <v>116</v>
      </c>
      <c r="B70" s="13" t="s">
        <v>118</v>
      </c>
      <c r="C70" s="12">
        <v>450000</v>
      </c>
      <c r="D70" s="12">
        <v>0</v>
      </c>
      <c r="E70" s="12">
        <v>0</v>
      </c>
    </row>
    <row r="71" spans="1:8" ht="92" x14ac:dyDescent="0.5">
      <c r="A71" s="16" t="s">
        <v>127</v>
      </c>
      <c r="B71" s="13" t="s">
        <v>128</v>
      </c>
      <c r="C71" s="12">
        <f>SUM(C72:C77)</f>
        <v>484055.29999999993</v>
      </c>
      <c r="D71" s="12">
        <f t="shared" ref="D71:E71" si="7">SUM(D72:D77)</f>
        <v>0</v>
      </c>
      <c r="E71" s="12">
        <f t="shared" si="7"/>
        <v>0</v>
      </c>
    </row>
    <row r="72" spans="1:8" ht="46" x14ac:dyDescent="0.5">
      <c r="A72" s="16" t="s">
        <v>129</v>
      </c>
      <c r="B72" s="13" t="s">
        <v>130</v>
      </c>
      <c r="C72" s="12">
        <v>319348.59999999998</v>
      </c>
      <c r="D72" s="12">
        <v>0</v>
      </c>
      <c r="E72" s="12">
        <v>0</v>
      </c>
    </row>
    <row r="73" spans="1:8" ht="76.7" x14ac:dyDescent="0.5">
      <c r="A73" s="16" t="s">
        <v>132</v>
      </c>
      <c r="B73" s="13" t="s">
        <v>131</v>
      </c>
      <c r="C73" s="12">
        <v>336.4</v>
      </c>
      <c r="D73" s="12">
        <v>0</v>
      </c>
      <c r="E73" s="12">
        <v>0</v>
      </c>
    </row>
    <row r="74" spans="1:8" ht="92" x14ac:dyDescent="0.5">
      <c r="A74" s="16" t="s">
        <v>136</v>
      </c>
      <c r="B74" s="13" t="s">
        <v>133</v>
      </c>
      <c r="C74" s="12">
        <v>625.79999999999995</v>
      </c>
      <c r="D74" s="12">
        <v>0</v>
      </c>
      <c r="E74" s="12">
        <v>0</v>
      </c>
    </row>
    <row r="75" spans="1:8" ht="107.35" x14ac:dyDescent="0.5">
      <c r="A75" s="16" t="s">
        <v>140</v>
      </c>
      <c r="B75" s="13" t="s">
        <v>139</v>
      </c>
      <c r="C75" s="12">
        <v>380.8</v>
      </c>
      <c r="D75" s="12">
        <v>0</v>
      </c>
      <c r="E75" s="12">
        <v>0</v>
      </c>
    </row>
    <row r="76" spans="1:8" ht="92" x14ac:dyDescent="0.5">
      <c r="A76" s="16" t="s">
        <v>137</v>
      </c>
      <c r="B76" s="13" t="s">
        <v>134</v>
      </c>
      <c r="C76" s="12">
        <v>163363.6</v>
      </c>
      <c r="D76" s="12">
        <v>0</v>
      </c>
      <c r="E76" s="12">
        <v>0</v>
      </c>
    </row>
    <row r="77" spans="1:8" ht="92" x14ac:dyDescent="0.5">
      <c r="A77" s="16" t="s">
        <v>138</v>
      </c>
      <c r="B77" s="13" t="s">
        <v>135</v>
      </c>
      <c r="C77" s="12">
        <v>0.1</v>
      </c>
      <c r="D77" s="12">
        <v>0</v>
      </c>
      <c r="E77" s="12">
        <v>0</v>
      </c>
    </row>
  </sheetData>
  <mergeCells count="4">
    <mergeCell ref="A10:A11"/>
    <mergeCell ref="B10:B11"/>
    <mergeCell ref="A8:E8"/>
    <mergeCell ref="C10:E10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Козлов Сергей Сергеевич</cp:lastModifiedBy>
  <cp:lastPrinted>2022-05-25T10:34:31Z</cp:lastPrinted>
  <dcterms:created xsi:type="dcterms:W3CDTF">2021-08-20T06:29:45Z</dcterms:created>
  <dcterms:modified xsi:type="dcterms:W3CDTF">2022-09-16T13:28:46Z</dcterms:modified>
</cp:coreProperties>
</file>