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J26" i="1" l="1"/>
  <c r="O9" i="1" l="1"/>
  <c r="L20" i="1"/>
  <c r="P26" i="1" l="1"/>
  <c r="N26" i="1" l="1"/>
  <c r="M26" i="1"/>
  <c r="K26" i="1"/>
  <c r="L26" i="1" s="1"/>
  <c r="I24" i="1" l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I14" i="1"/>
  <c r="I13" i="1"/>
  <c r="I12" i="1"/>
  <c r="I11" i="1"/>
  <c r="I10" i="1"/>
  <c r="I9" i="1"/>
  <c r="I8" i="1"/>
  <c r="L10" i="1" l="1"/>
  <c r="L9" i="1"/>
  <c r="O11" i="1"/>
  <c r="L18" i="1"/>
  <c r="O25" i="1"/>
  <c r="O24" i="1"/>
  <c r="O10" i="1"/>
  <c r="O13" i="1"/>
  <c r="O14" i="1"/>
  <c r="O20" i="1"/>
  <c r="L21" i="1"/>
  <c r="L22" i="1"/>
  <c r="L23" i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Q26" i="1" l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<sst xmlns="http://schemas.openxmlformats.org/spreadsheetml/2006/main" count="81" uniqueCount="41">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</sst>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.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8" applyNumberFormat="0" applyAlignment="0" applyProtection="0"/>
    <xf numFmtId="0" fontId="9" fillId="34" borderId="21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18" applyNumberFormat="0" applyAlignment="0" applyProtection="0"/>
    <xf numFmtId="0" fontId="16" fillId="0" borderId="20" applyNumberFormat="0" applyFill="0" applyAlignment="0" applyProtection="0"/>
    <xf numFmtId="0" fontId="17" fillId="37" borderId="0" applyNumberFormat="0" applyBorder="0" applyAlignment="0" applyProtection="0"/>
    <xf numFmtId="0" fontId="5" fillId="38" borderId="22" applyNumberFormat="0" applyFont="0" applyAlignment="0" applyProtection="0"/>
    <xf numFmtId="0" fontId="18" fillId="33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abSelected="1" view="pageBreakPreview" topLeftCell="I3" zoomScale="110" zoomScaleNormal="100" zoomScaleSheetLayoutView="110" workbookViewId="0">
      <selection activeCell="I8" sqref="I8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8" width="11.28515625" customWidth="1"/>
  </cols>
  <sheetData>
    <row r="2" spans="1:19" ht="20.25" customHeight="1" x14ac:dyDescent="0.2">
      <c r="B2" s="17" t="s">
        <v>15</v>
      </c>
      <c r="C2" s="18" t="s">
        <v>15</v>
      </c>
      <c r="D2" s="18" t="s">
        <v>15</v>
      </c>
      <c r="E2" s="18" t="s">
        <v>15</v>
      </c>
      <c r="F2" s="19" t="s">
        <v>15</v>
      </c>
      <c r="I2" s="28" t="s">
        <v>37</v>
      </c>
      <c r="J2" s="28" t="s">
        <v>38</v>
      </c>
      <c r="K2" s="28" t="s">
        <v>38</v>
      </c>
      <c r="L2" s="28" t="s">
        <v>38</v>
      </c>
      <c r="M2" s="28" t="s">
        <v>39</v>
      </c>
      <c r="N2" s="28" t="s">
        <v>39</v>
      </c>
      <c r="O2" s="28" t="s">
        <v>39</v>
      </c>
      <c r="P2" s="28" t="s">
        <v>39</v>
      </c>
      <c r="Q2" s="28" t="s">
        <v>39</v>
      </c>
    </row>
    <row r="3" spans="1:19" ht="15.75" x14ac:dyDescent="0.2">
      <c r="I3" s="29" t="s">
        <v>40</v>
      </c>
      <c r="J3" s="28"/>
      <c r="K3" s="28"/>
      <c r="L3" s="28"/>
      <c r="M3" s="28"/>
      <c r="N3" s="28"/>
      <c r="O3" s="28"/>
      <c r="P3" s="28"/>
      <c r="Q3" s="28"/>
    </row>
    <row r="4" spans="1:19" ht="25.35" customHeight="1" x14ac:dyDescent="0.2">
      <c r="A4" s="23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9" t="s">
        <v>26</v>
      </c>
    </row>
    <row r="5" spans="1:19" ht="13.9" customHeight="1" x14ac:dyDescent="0.2">
      <c r="A5" s="24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6" t="s">
        <v>18</v>
      </c>
      <c r="J5" s="20" t="s">
        <v>20</v>
      </c>
      <c r="K5" s="21" t="s">
        <v>20</v>
      </c>
      <c r="L5" s="22" t="s">
        <v>20</v>
      </c>
      <c r="M5" s="20" t="s">
        <v>16</v>
      </c>
      <c r="N5" s="21" t="s">
        <v>16</v>
      </c>
      <c r="O5" s="22" t="s">
        <v>16</v>
      </c>
      <c r="P5" s="20" t="s">
        <v>21</v>
      </c>
      <c r="Q5" s="22" t="s">
        <v>21</v>
      </c>
    </row>
    <row r="6" spans="1:19" ht="73.349999999999994" customHeight="1" x14ac:dyDescent="0.2">
      <c r="A6" s="24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7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</row>
    <row r="7" spans="1:19" ht="13.9" customHeight="1" x14ac:dyDescent="0.2">
      <c r="A7" s="25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</row>
    <row r="8" spans="1:19" ht="13.9" customHeight="1" x14ac:dyDescent="0.2">
      <c r="A8" s="7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8" t="str">
        <f>IF(A8="= Бокситогорский район =","Бокситогорский муниципальный район",A8)</f>
        <v>Бокситогорский муниципальный район</v>
      </c>
      <c r="J8" s="10">
        <v>2553836.1</v>
      </c>
      <c r="K8" s="10">
        <v>1416575</v>
      </c>
      <c r="L8" s="10">
        <f t="shared" ref="L8:L25" si="0">K8/J8*100</f>
        <v>55.468516558286574</v>
      </c>
      <c r="M8" s="10">
        <v>2766980</v>
      </c>
      <c r="N8" s="10">
        <v>1173768.5</v>
      </c>
      <c r="O8" s="10">
        <f t="shared" ref="O8:O26" si="1">N8/M8*100</f>
        <v>42.420563213322829</v>
      </c>
      <c r="P8" s="10">
        <v>-136838.79999999999</v>
      </c>
      <c r="Q8" s="10">
        <v>242806.5</v>
      </c>
      <c r="R8" s="16"/>
      <c r="S8" s="16"/>
    </row>
    <row r="9" spans="1:19" ht="13.9" customHeight="1" x14ac:dyDescent="0.2">
      <c r="A9" s="7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8" t="str">
        <f>IF(A9="= Волосовский район =","Волосовский муниципальный район",A9)</f>
        <v>Волосовский муниципальный район</v>
      </c>
      <c r="J9" s="10">
        <v>2502445.2000000002</v>
      </c>
      <c r="K9" s="10">
        <v>1557591.7</v>
      </c>
      <c r="L9" s="10">
        <f t="shared" si="0"/>
        <v>62.242789572375045</v>
      </c>
      <c r="M9" s="10">
        <v>2662340.7000000002</v>
      </c>
      <c r="N9" s="10">
        <v>1360845.6</v>
      </c>
      <c r="O9" s="10">
        <f>N9/M9*100</f>
        <v>51.114630069697689</v>
      </c>
      <c r="P9" s="10">
        <v>-128040.2</v>
      </c>
      <c r="Q9" s="10">
        <v>196746.1</v>
      </c>
      <c r="R9" s="16"/>
      <c r="S9" s="16"/>
    </row>
    <row r="10" spans="1:19" ht="13.9" customHeight="1" x14ac:dyDescent="0.2">
      <c r="A10" s="7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8" t="str">
        <f>IF(A10="= Волховский район =","Волховский муниципальный район",A10)</f>
        <v>Волховский муниципальный район</v>
      </c>
      <c r="J10" s="10">
        <v>5284156</v>
      </c>
      <c r="K10" s="10">
        <v>2786464.9</v>
      </c>
      <c r="L10" s="10">
        <f t="shared" si="0"/>
        <v>52.732449609738993</v>
      </c>
      <c r="M10" s="10">
        <v>5733329</v>
      </c>
      <c r="N10" s="10">
        <v>2535567.2000000002</v>
      </c>
      <c r="O10" s="10">
        <f t="shared" si="1"/>
        <v>44.225042728229973</v>
      </c>
      <c r="P10" s="10">
        <v>-171622.6</v>
      </c>
      <c r="Q10" s="10">
        <v>250897.6</v>
      </c>
      <c r="R10" s="16"/>
      <c r="S10" s="16"/>
    </row>
    <row r="11" spans="1:19" ht="13.9" customHeight="1" x14ac:dyDescent="0.2">
      <c r="A11" s="7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8" t="str">
        <f>IF(A11="= Всеволожский район =","Всеволожский муниципальный район",A11)</f>
        <v>Всеволожский муниципальный район</v>
      </c>
      <c r="J11" s="10">
        <v>22240700.5</v>
      </c>
      <c r="K11" s="10">
        <v>14450595.199999999</v>
      </c>
      <c r="L11" s="10">
        <f t="shared" si="0"/>
        <v>64.973651346997812</v>
      </c>
      <c r="M11" s="10">
        <v>25410589.399999999</v>
      </c>
      <c r="N11" s="10">
        <v>11974461.5</v>
      </c>
      <c r="O11" s="10">
        <f t="shared" si="1"/>
        <v>47.12390299770064</v>
      </c>
      <c r="P11" s="10">
        <v>-3006117.8</v>
      </c>
      <c r="Q11" s="10">
        <v>2476133.7000000002</v>
      </c>
      <c r="R11" s="16"/>
      <c r="S11" s="16"/>
    </row>
    <row r="12" spans="1:19" ht="13.9" customHeight="1" x14ac:dyDescent="0.2">
      <c r="A12" s="7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8" t="str">
        <f>IF(A12="= Выборгский район =","Выборгский район",A12)</f>
        <v>Выборгский район</v>
      </c>
      <c r="J12" s="10">
        <v>9143776.8000000007</v>
      </c>
      <c r="K12" s="10">
        <v>5540922.9000000004</v>
      </c>
      <c r="L12" s="10">
        <f t="shared" si="0"/>
        <v>60.597748842688283</v>
      </c>
      <c r="M12" s="10">
        <v>9947629.3000000007</v>
      </c>
      <c r="N12" s="10">
        <v>4601600.2</v>
      </c>
      <c r="O12" s="10">
        <f t="shared" si="1"/>
        <v>46.258259744359393</v>
      </c>
      <c r="P12" s="10">
        <v>-803513.2</v>
      </c>
      <c r="Q12" s="10">
        <v>939322.7</v>
      </c>
      <c r="R12" s="16"/>
      <c r="S12" s="16"/>
    </row>
    <row r="13" spans="1:19" ht="13.9" customHeight="1" x14ac:dyDescent="0.2">
      <c r="A13" s="7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8" t="str">
        <f>IF(A13="= Гатчинский район =","Гатчинский муниципальный район",A13)</f>
        <v>Гатчинский муниципальный район</v>
      </c>
      <c r="J13" s="10">
        <v>11213633.5</v>
      </c>
      <c r="K13" s="10">
        <v>6273624.4000000004</v>
      </c>
      <c r="L13" s="10">
        <f t="shared" si="0"/>
        <v>55.946401315862516</v>
      </c>
      <c r="M13" s="10">
        <v>11807157.800000001</v>
      </c>
      <c r="N13" s="10">
        <v>5809756</v>
      </c>
      <c r="O13" s="10">
        <f t="shared" si="1"/>
        <v>49.205372693502916</v>
      </c>
      <c r="P13" s="10">
        <v>-557154.19999999995</v>
      </c>
      <c r="Q13" s="10">
        <v>463868.4</v>
      </c>
      <c r="R13" s="16"/>
      <c r="S13" s="16"/>
    </row>
    <row r="14" spans="1:19" ht="13.9" customHeight="1" x14ac:dyDescent="0.2">
      <c r="A14" s="7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8" t="str">
        <f>IF(A14="= Кингисеппский район =","Кингисеппский муниципальный район",A14)</f>
        <v>Кингисеппский муниципальный район</v>
      </c>
      <c r="J14" s="10">
        <v>4293536.8</v>
      </c>
      <c r="K14" s="10">
        <v>2716744.5</v>
      </c>
      <c r="L14" s="10">
        <f t="shared" si="0"/>
        <v>63.275211708910938</v>
      </c>
      <c r="M14" s="10">
        <v>5235126.0999999996</v>
      </c>
      <c r="N14" s="10">
        <v>2267031.4</v>
      </c>
      <c r="O14" s="10">
        <f t="shared" si="1"/>
        <v>43.304236740352827</v>
      </c>
      <c r="P14" s="10">
        <v>-728952.6</v>
      </c>
      <c r="Q14" s="10">
        <v>449713</v>
      </c>
      <c r="R14" s="16"/>
      <c r="S14" s="16"/>
    </row>
    <row r="15" spans="1:19" ht="13.9" customHeight="1" x14ac:dyDescent="0.2">
      <c r="A15" s="7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8" t="str">
        <f>IF(A15="= Киришский район =","Киришский муниципальный район",A15)</f>
        <v>Киришский муниципальный район</v>
      </c>
      <c r="J15" s="10">
        <v>3248102.9</v>
      </c>
      <c r="K15" s="10">
        <v>2068410.5</v>
      </c>
      <c r="L15" s="10">
        <f t="shared" si="0"/>
        <v>63.680571819322594</v>
      </c>
      <c r="M15" s="10">
        <v>3299121.9</v>
      </c>
      <c r="N15" s="10">
        <v>1831964</v>
      </c>
      <c r="O15" s="10">
        <f t="shared" si="1"/>
        <v>55.528836324598984</v>
      </c>
      <c r="P15" s="10">
        <v>-86620.3</v>
      </c>
      <c r="Q15" s="10">
        <v>236446.5</v>
      </c>
      <c r="R15" s="16"/>
      <c r="S15" s="16"/>
    </row>
    <row r="16" spans="1:19" ht="13.9" customHeight="1" x14ac:dyDescent="0.2">
      <c r="A16" s="7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8" t="str">
        <f>IF(A16="= Кировский район =","Кировский муниципальный район",A16)</f>
        <v>Кировский муниципальный район</v>
      </c>
      <c r="J16" s="10">
        <v>5398356.4000000004</v>
      </c>
      <c r="K16" s="10">
        <v>2970629.7</v>
      </c>
      <c r="L16" s="10">
        <f t="shared" si="0"/>
        <v>55.028410128682872</v>
      </c>
      <c r="M16" s="10">
        <v>5808707.7000000002</v>
      </c>
      <c r="N16" s="10">
        <v>2593090.1</v>
      </c>
      <c r="O16" s="10">
        <f t="shared" si="1"/>
        <v>44.641428591767493</v>
      </c>
      <c r="P16" s="10">
        <v>-352270.4</v>
      </c>
      <c r="Q16" s="10">
        <v>377539.6</v>
      </c>
      <c r="R16" s="16"/>
      <c r="S16" s="16"/>
    </row>
    <row r="17" spans="1:19" ht="13.9" customHeight="1" x14ac:dyDescent="0.2">
      <c r="A17" s="7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1" t="str">
        <f>IF(A17="= Лодейнопольский район =","Лодейнопольский муниципальный район",A17)</f>
        <v>Лодейнопольский муниципальный район</v>
      </c>
      <c r="J17" s="10">
        <v>1983950.6</v>
      </c>
      <c r="K17" s="10">
        <v>1079875.7</v>
      </c>
      <c r="L17" s="10">
        <f t="shared" si="0"/>
        <v>54.430574027397647</v>
      </c>
      <c r="M17" s="10">
        <v>2369640.1</v>
      </c>
      <c r="N17" s="10">
        <v>995031.1</v>
      </c>
      <c r="O17" s="10">
        <f t="shared" si="1"/>
        <v>41.990811178457008</v>
      </c>
      <c r="P17" s="10">
        <v>-47225.7</v>
      </c>
      <c r="Q17" s="10">
        <v>84844.6</v>
      </c>
      <c r="R17" s="16"/>
      <c r="S17" s="16"/>
    </row>
    <row r="18" spans="1:19" ht="13.9" customHeight="1" x14ac:dyDescent="0.2">
      <c r="A18" s="7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1" t="str">
        <f>IF(A18="= Ломоносовский район =","Ломоносовский муниципальный район",A18)</f>
        <v>Ломоносовский муниципальный район</v>
      </c>
      <c r="J18" s="10">
        <v>4478606.9000000004</v>
      </c>
      <c r="K18" s="10">
        <v>2768992</v>
      </c>
      <c r="L18" s="10">
        <f t="shared" si="0"/>
        <v>61.827082881509419</v>
      </c>
      <c r="M18" s="10">
        <v>5299164.2</v>
      </c>
      <c r="N18" s="10">
        <v>2234453.7000000002</v>
      </c>
      <c r="O18" s="10">
        <f t="shared" si="1"/>
        <v>42.166153296400971</v>
      </c>
      <c r="P18" s="10">
        <v>-594577.80000000005</v>
      </c>
      <c r="Q18" s="10">
        <v>534538.30000000005</v>
      </c>
      <c r="R18" s="16"/>
      <c r="S18" s="16"/>
    </row>
    <row r="19" spans="1:19" ht="13.9" customHeight="1" x14ac:dyDescent="0.2">
      <c r="A19" s="7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1" t="str">
        <f>IF(A19="= Лужский район =","Лужский муниципальный район",A19)</f>
        <v>Лужский муниципальный район</v>
      </c>
      <c r="J19" s="10">
        <v>4506664.3</v>
      </c>
      <c r="K19" s="10">
        <v>2121656.7999999998</v>
      </c>
      <c r="L19" s="10">
        <f t="shared" si="0"/>
        <v>47.078208154976174</v>
      </c>
      <c r="M19" s="10">
        <v>5632093.7999999998</v>
      </c>
      <c r="N19" s="10">
        <v>1790105.6000000001</v>
      </c>
      <c r="O19" s="10">
        <f t="shared" si="1"/>
        <v>31.784016097175087</v>
      </c>
      <c r="P19" s="10">
        <v>-422107.3</v>
      </c>
      <c r="Q19" s="10">
        <v>331551.09999999998</v>
      </c>
      <c r="R19" s="16"/>
      <c r="S19" s="16"/>
    </row>
    <row r="20" spans="1:19" ht="13.9" customHeight="1" x14ac:dyDescent="0.2">
      <c r="A20" s="7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1" t="str">
        <f>IF(A20="= Подпорожский район =","Подпорожский муниципальный район",A20)</f>
        <v>Подпорожский муниципальный район</v>
      </c>
      <c r="J20" s="10">
        <v>1982113.8</v>
      </c>
      <c r="K20" s="10">
        <v>962173.9</v>
      </c>
      <c r="L20" s="10">
        <f>K20/J20*100</f>
        <v>48.542818278143265</v>
      </c>
      <c r="M20" s="10">
        <v>2395046.9</v>
      </c>
      <c r="N20" s="10">
        <v>741080.7</v>
      </c>
      <c r="O20" s="10">
        <f t="shared" si="1"/>
        <v>30.942220797429894</v>
      </c>
      <c r="P20" s="10">
        <v>-59262.5</v>
      </c>
      <c r="Q20" s="10">
        <v>221093.2</v>
      </c>
      <c r="R20" s="16"/>
      <c r="S20" s="16"/>
    </row>
    <row r="21" spans="1:19" ht="13.9" customHeight="1" x14ac:dyDescent="0.2">
      <c r="A21" s="7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1" t="str">
        <f>IF(A21="= Приозерский район =","Приозерский муниципальный район",A21)</f>
        <v>Приозерский муниципальный район</v>
      </c>
      <c r="J21" s="10">
        <v>3324484.6</v>
      </c>
      <c r="K21" s="10">
        <v>1985154.5</v>
      </c>
      <c r="L21" s="10">
        <f t="shared" si="0"/>
        <v>59.713150724175414</v>
      </c>
      <c r="M21" s="10">
        <v>3689863.5</v>
      </c>
      <c r="N21" s="10">
        <v>1700169.1</v>
      </c>
      <c r="O21" s="10">
        <f t="shared" si="1"/>
        <v>46.076747825495445</v>
      </c>
      <c r="P21" s="10">
        <v>-197053.8</v>
      </c>
      <c r="Q21" s="10">
        <v>284985.40000000002</v>
      </c>
      <c r="R21" s="16"/>
      <c r="S21" s="16"/>
    </row>
    <row r="22" spans="1:19" ht="13.9" customHeight="1" x14ac:dyDescent="0.2">
      <c r="A22" s="7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1" t="str">
        <f>IF(A22="= Сланцевский район =","Сланцевский муниципальный район",A22)</f>
        <v>Сланцевский муниципальный район</v>
      </c>
      <c r="J22" s="10">
        <v>1908522.3</v>
      </c>
      <c r="K22" s="10">
        <v>1196564.2</v>
      </c>
      <c r="L22" s="10">
        <f t="shared" si="0"/>
        <v>62.695845890823485</v>
      </c>
      <c r="M22" s="10">
        <v>2083115.8</v>
      </c>
      <c r="N22" s="10">
        <v>987749.2</v>
      </c>
      <c r="O22" s="10">
        <f t="shared" si="1"/>
        <v>47.416912684354848</v>
      </c>
      <c r="P22" s="10">
        <v>-168514.3</v>
      </c>
      <c r="Q22" s="10">
        <v>208815</v>
      </c>
      <c r="R22" s="16"/>
      <c r="S22" s="16"/>
    </row>
    <row r="23" spans="1:19" ht="13.9" customHeight="1" x14ac:dyDescent="0.2">
      <c r="A23" s="7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1" t="str">
        <f>IF(A23="= Тихвинский район =","Тихвинский муниципальный район",A23)</f>
        <v>Тихвинский муниципальный район</v>
      </c>
      <c r="J23" s="10">
        <v>3243509.3</v>
      </c>
      <c r="K23" s="10">
        <v>1940455.7</v>
      </c>
      <c r="L23" s="10">
        <f t="shared" si="0"/>
        <v>59.825809656226362</v>
      </c>
      <c r="M23" s="10">
        <v>3769288.1</v>
      </c>
      <c r="N23" s="10">
        <v>1789357.4</v>
      </c>
      <c r="O23" s="10">
        <f t="shared" si="1"/>
        <v>47.472025287745979</v>
      </c>
      <c r="P23" s="10">
        <v>-238527.7</v>
      </c>
      <c r="Q23" s="10">
        <v>151098.4</v>
      </c>
      <c r="R23" s="16"/>
      <c r="S23" s="16"/>
    </row>
    <row r="24" spans="1:19" ht="13.9" customHeight="1" x14ac:dyDescent="0.2">
      <c r="A24" s="7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8" t="str">
        <f>IF(A24="= Тосненский район =","Тосненский район",A24)</f>
        <v>Тосненский район</v>
      </c>
      <c r="J24" s="10">
        <v>6095159.7999999998</v>
      </c>
      <c r="K24" s="10">
        <v>3325793.8</v>
      </c>
      <c r="L24" s="10">
        <f t="shared" si="0"/>
        <v>54.564505429373646</v>
      </c>
      <c r="M24" s="10">
        <v>6760618.4000000004</v>
      </c>
      <c r="N24" s="10">
        <v>2890195.5</v>
      </c>
      <c r="O24" s="10">
        <f t="shared" si="1"/>
        <v>42.750460520002129</v>
      </c>
      <c r="P24" s="10">
        <v>-448015.8</v>
      </c>
      <c r="Q24" s="10">
        <v>435598.4</v>
      </c>
      <c r="R24" s="16"/>
      <c r="S24" s="16"/>
    </row>
    <row r="25" spans="1:19" ht="13.9" customHeight="1" x14ac:dyDescent="0.2">
      <c r="A25" s="7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8" t="str">
        <f>IF(A25="= Сосновоборский городской округ =","Сосновоборский городской округ",A25)</f>
        <v>Сосновоборский городской округ</v>
      </c>
      <c r="J25" s="10">
        <v>3492122.8</v>
      </c>
      <c r="K25" s="10">
        <v>2000205.2</v>
      </c>
      <c r="L25" s="10">
        <f t="shared" si="0"/>
        <v>57.277630672094347</v>
      </c>
      <c r="M25" s="10">
        <v>3676301.3</v>
      </c>
      <c r="N25" s="10">
        <v>1711031.4</v>
      </c>
      <c r="O25" s="10">
        <f t="shared" si="1"/>
        <v>46.542197180628257</v>
      </c>
      <c r="P25" s="10">
        <v>-174178.5</v>
      </c>
      <c r="Q25" s="10">
        <v>289173.90000000002</v>
      </c>
      <c r="R25" s="16"/>
      <c r="S25" s="16"/>
    </row>
    <row r="26" spans="1:19" ht="12.95" customHeight="1" x14ac:dyDescent="0.2">
      <c r="I26" s="4" t="s">
        <v>1</v>
      </c>
      <c r="J26" s="3">
        <f>SUM(J8:J25)</f>
        <v>96893678.599999979</v>
      </c>
      <c r="K26" s="3">
        <f>SUM(K8:K25)</f>
        <v>57162430.600000001</v>
      </c>
      <c r="L26" s="3">
        <f>K26/J26*100</f>
        <v>58.995005067337814</v>
      </c>
      <c r="M26" s="3">
        <f>SUM(M8:M25)</f>
        <v>108346113.99999999</v>
      </c>
      <c r="N26" s="3">
        <f>SUM(N8:N25)</f>
        <v>48987258.20000001</v>
      </c>
      <c r="O26" s="3">
        <f t="shared" si="1"/>
        <v>45.213673468713438</v>
      </c>
      <c r="P26" s="3">
        <f>SUM(P8:P25)</f>
        <v>-8320593.4999999991</v>
      </c>
      <c r="Q26" s="3">
        <f>SUM(Q8:Q25)</f>
        <v>8175172.4000000013</v>
      </c>
    </row>
    <row r="28" spans="1:19" x14ac:dyDescent="0.2">
      <c r="J28" s="12"/>
      <c r="K28" s="12"/>
      <c r="L28" s="12"/>
      <c r="M28" s="15"/>
      <c r="N28" s="15"/>
      <c r="O28" s="12"/>
      <c r="P28" s="13"/>
      <c r="Q28" s="12"/>
    </row>
    <row r="29" spans="1:19" x14ac:dyDescent="0.2">
      <c r="J29" s="12"/>
      <c r="K29" s="12"/>
      <c r="L29" s="14"/>
      <c r="M29" s="12"/>
      <c r="N29" s="12"/>
      <c r="O29" s="14"/>
      <c r="P29" s="12"/>
      <c r="Q29" s="12"/>
    </row>
    <row r="30" spans="1:19" x14ac:dyDescent="0.2">
      <c r="J30" s="14"/>
      <c r="K30" s="14"/>
      <c r="L30" s="14"/>
      <c r="M30" s="15"/>
      <c r="N30" s="15"/>
      <c r="O30" s="14"/>
      <c r="P30" s="14"/>
      <c r="Q30" s="14"/>
    </row>
    <row r="32" spans="1:19" x14ac:dyDescent="0.2">
      <c r="M32" s="16"/>
      <c r="N32" s="16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2021-12-17T06:57:11Z</cp:lastPrinted>
  <dcterms:created xsi:type="dcterms:W3CDTF">2021-02-17T06:59:43Z</dcterms:created>
  <dcterms:modified xsi:type="dcterms:W3CDTF">2022-08-18T14:12:30Z</dcterms:modified>
</cp:coreProperties>
</file>