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J26" i="1" l="1"/>
  <c r="O9" i="1" l="1"/>
  <c r="L20" i="1"/>
  <c r="P26" i="1" l="1"/>
  <c r="N26" i="1" l="1"/>
  <c r="M26" i="1"/>
  <c r="K26" i="1"/>
  <c r="L26" i="1" s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<sst xmlns="http://schemas.openxmlformats.org/spreadsheetml/2006/main" count="81" uniqueCount="41">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</sst>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8" applyNumberFormat="0" applyAlignment="0" applyProtection="0"/>
    <xf numFmtId="0" fontId="9" fillId="34" borderId="21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8" applyNumberFormat="0" applyAlignment="0" applyProtection="0"/>
    <xf numFmtId="0" fontId="16" fillId="0" borderId="20" applyNumberFormat="0" applyFill="0" applyAlignment="0" applyProtection="0"/>
    <xf numFmtId="0" fontId="17" fillId="37" borderId="0" applyNumberFormat="0" applyBorder="0" applyAlignment="0" applyProtection="0"/>
    <xf numFmtId="0" fontId="5" fillId="38" borderId="22" applyNumberFormat="0" applyFont="0" applyAlignment="0" applyProtection="0"/>
    <xf numFmtId="0" fontId="18" fillId="33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view="pageBreakPreview" topLeftCell="I1" zoomScaleNormal="100" zoomScaleSheetLayoutView="100" workbookViewId="0">
      <selection activeCell="J5" sqref="J5:L5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</cols>
  <sheetData>
    <row r="2" spans="1:17" ht="20.25" customHeight="1" x14ac:dyDescent="0.2">
      <c r="B2" s="15" t="s">
        <v>15</v>
      </c>
      <c r="C2" s="16" t="s">
        <v>15</v>
      </c>
      <c r="D2" s="16" t="s">
        <v>15</v>
      </c>
      <c r="E2" s="16" t="s">
        <v>15</v>
      </c>
      <c r="F2" s="17" t="s">
        <v>15</v>
      </c>
      <c r="I2" s="26" t="s">
        <v>37</v>
      </c>
      <c r="J2" s="26" t="s">
        <v>38</v>
      </c>
      <c r="K2" s="26" t="s">
        <v>38</v>
      </c>
      <c r="L2" s="26" t="s">
        <v>38</v>
      </c>
      <c r="M2" s="26" t="s">
        <v>39</v>
      </c>
      <c r="N2" s="26" t="s">
        <v>39</v>
      </c>
      <c r="O2" s="26" t="s">
        <v>39</v>
      </c>
      <c r="P2" s="26" t="s">
        <v>39</v>
      </c>
      <c r="Q2" s="26" t="s">
        <v>39</v>
      </c>
    </row>
    <row r="3" spans="1:17" ht="15.75" x14ac:dyDescent="0.2">
      <c r="I3" s="27" t="s">
        <v>40</v>
      </c>
      <c r="J3" s="26"/>
      <c r="K3" s="26"/>
      <c r="L3" s="26"/>
      <c r="M3" s="26"/>
      <c r="N3" s="26"/>
      <c r="O3" s="26"/>
      <c r="P3" s="26"/>
      <c r="Q3" s="26"/>
    </row>
    <row r="4" spans="1:17" ht="25.35" customHeight="1" x14ac:dyDescent="0.2">
      <c r="A4" s="21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9" t="s">
        <v>26</v>
      </c>
    </row>
    <row r="5" spans="1:17" ht="13.9" customHeight="1" x14ac:dyDescent="0.2">
      <c r="A5" s="22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4" t="s">
        <v>18</v>
      </c>
      <c r="J5" s="18" t="s">
        <v>20</v>
      </c>
      <c r="K5" s="19" t="s">
        <v>20</v>
      </c>
      <c r="L5" s="20" t="s">
        <v>20</v>
      </c>
      <c r="M5" s="18" t="s">
        <v>16</v>
      </c>
      <c r="N5" s="19" t="s">
        <v>16</v>
      </c>
      <c r="O5" s="20" t="s">
        <v>16</v>
      </c>
      <c r="P5" s="18" t="s">
        <v>21</v>
      </c>
      <c r="Q5" s="20" t="s">
        <v>21</v>
      </c>
    </row>
    <row r="6" spans="1:17" ht="73.349999999999994" customHeight="1" x14ac:dyDescent="0.2">
      <c r="A6" s="22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5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</row>
    <row r="7" spans="1:17" ht="13.9" customHeight="1" x14ac:dyDescent="0.2">
      <c r="A7" s="23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</row>
    <row r="8" spans="1:17" ht="13.9" customHeight="1" x14ac:dyDescent="0.2">
      <c r="A8" s="7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8" t="str">
        <f>IF(A8="= Бокситогорский район =","Бокситогорский муниципальный район",A8)</f>
        <v>Бокситогорский муниципальный район</v>
      </c>
      <c r="J8" s="10">
        <v>2553836.1</v>
      </c>
      <c r="K8" s="10">
        <v>905254.7</v>
      </c>
      <c r="L8" s="10">
        <f t="shared" ref="L8:L25" si="0">K8/J8*100</f>
        <v>35.446859726041147</v>
      </c>
      <c r="M8" s="10">
        <v>2869087.6</v>
      </c>
      <c r="N8" s="10">
        <v>685602.1</v>
      </c>
      <c r="O8" s="10">
        <f t="shared" ref="O8:O26" si="1">N8/M8*100</f>
        <v>23.896171730692362</v>
      </c>
      <c r="P8" s="10">
        <v>-136838.79999999999</v>
      </c>
      <c r="Q8" s="10">
        <v>219652.6</v>
      </c>
    </row>
    <row r="9" spans="1:17" ht="13.9" customHeight="1" x14ac:dyDescent="0.2">
      <c r="A9" s="7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8" t="str">
        <f>IF(A9="= Волосовский район =","Волосовский муниципальный район",A9)</f>
        <v>Волосовский муниципальный район</v>
      </c>
      <c r="J9" s="10">
        <v>2460649.2000000002</v>
      </c>
      <c r="K9" s="10">
        <v>997186</v>
      </c>
      <c r="L9" s="10">
        <f t="shared" si="0"/>
        <v>40.525321528968853</v>
      </c>
      <c r="M9" s="10">
        <v>2632557.2999999998</v>
      </c>
      <c r="N9" s="10">
        <v>853976.1</v>
      </c>
      <c r="O9" s="10">
        <f>N9/M9*100</f>
        <v>32.439031811387352</v>
      </c>
      <c r="P9" s="10">
        <v>-128040.2</v>
      </c>
      <c r="Q9" s="10">
        <v>143209.79999999999</v>
      </c>
    </row>
    <row r="10" spans="1:17" ht="13.9" customHeight="1" x14ac:dyDescent="0.2">
      <c r="A10" s="7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8" t="str">
        <f>IF(A10="= Волховский район =","Волховский муниципальный район",A10)</f>
        <v>Волховский муниципальный район</v>
      </c>
      <c r="J10" s="10">
        <v>4310078.3</v>
      </c>
      <c r="K10" s="10">
        <v>1821458.7</v>
      </c>
      <c r="L10" s="10">
        <f t="shared" si="0"/>
        <v>42.260454989878028</v>
      </c>
      <c r="M10" s="10">
        <v>5208196.8</v>
      </c>
      <c r="N10" s="10">
        <v>1548380.5</v>
      </c>
      <c r="O10" s="10">
        <f t="shared" si="1"/>
        <v>29.729684945853048</v>
      </c>
      <c r="P10" s="10">
        <v>-135363.79999999999</v>
      </c>
      <c r="Q10" s="10">
        <v>273078.2</v>
      </c>
    </row>
    <row r="11" spans="1:17" ht="13.9" customHeight="1" x14ac:dyDescent="0.2">
      <c r="A11" s="7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8" t="str">
        <f>IF(A11="= Всеволожский район =","Всеволожский муниципальный район",A11)</f>
        <v>Всеволожский муниципальный район</v>
      </c>
      <c r="J11" s="10">
        <v>21613829.699999999</v>
      </c>
      <c r="K11" s="10">
        <v>10019893.1</v>
      </c>
      <c r="L11" s="10">
        <f t="shared" si="0"/>
        <v>46.358712172142262</v>
      </c>
      <c r="M11" s="10">
        <v>24923919</v>
      </c>
      <c r="N11" s="10">
        <v>8263971.2999999998</v>
      </c>
      <c r="O11" s="10">
        <f t="shared" si="1"/>
        <v>33.15678926737003</v>
      </c>
      <c r="P11" s="10">
        <v>-2921037</v>
      </c>
      <c r="Q11" s="10">
        <v>1755921.9</v>
      </c>
    </row>
    <row r="12" spans="1:17" ht="13.9" customHeight="1" x14ac:dyDescent="0.2">
      <c r="A12" s="7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8" t="str">
        <f>IF(A12="= Выборгский район =","Выборгский район",A12)</f>
        <v>Выборгский район</v>
      </c>
      <c r="J12" s="10">
        <v>8870457.5999999996</v>
      </c>
      <c r="K12" s="10">
        <v>3747000.9</v>
      </c>
      <c r="L12" s="10">
        <f t="shared" si="0"/>
        <v>42.24134840574628</v>
      </c>
      <c r="M12" s="10">
        <v>9964267.8000000007</v>
      </c>
      <c r="N12" s="10">
        <v>3036479.1</v>
      </c>
      <c r="O12" s="10">
        <f t="shared" si="1"/>
        <v>30.473680163433581</v>
      </c>
      <c r="P12" s="10">
        <v>-776547.6</v>
      </c>
      <c r="Q12" s="10">
        <v>710521.8</v>
      </c>
    </row>
    <row r="13" spans="1:17" ht="13.9" customHeight="1" x14ac:dyDescent="0.2">
      <c r="A13" s="7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8" t="str">
        <f>IF(A13="= Гатчинский район =","Гатчинский муниципальный район",A13)</f>
        <v>Гатчинский муниципальный район</v>
      </c>
      <c r="J13" s="10">
        <v>10939700.800000001</v>
      </c>
      <c r="K13" s="10">
        <v>4180298.6</v>
      </c>
      <c r="L13" s="10">
        <f t="shared" si="0"/>
        <v>38.212184011467656</v>
      </c>
      <c r="M13" s="10">
        <v>11784653.699999999</v>
      </c>
      <c r="N13" s="10">
        <v>3539441.4</v>
      </c>
      <c r="O13" s="10">
        <f t="shared" si="1"/>
        <v>30.03432676176136</v>
      </c>
      <c r="P13" s="10">
        <v>-547254.69999999995</v>
      </c>
      <c r="Q13" s="10">
        <v>640857.19999999995</v>
      </c>
    </row>
    <row r="14" spans="1:17" ht="13.9" customHeight="1" x14ac:dyDescent="0.2">
      <c r="A14" s="7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8" t="str">
        <f>IF(A14="= Кингисеппский район =","Кингисеппский муниципальный район",A14)</f>
        <v>Кингисеппский муниципальный район</v>
      </c>
      <c r="J14" s="10">
        <v>3859397.5</v>
      </c>
      <c r="K14" s="10">
        <v>1893246.1</v>
      </c>
      <c r="L14" s="10">
        <f t="shared" si="0"/>
        <v>49.055483401230376</v>
      </c>
      <c r="M14" s="10">
        <v>4626145.9000000004</v>
      </c>
      <c r="N14" s="10">
        <v>1447516.9</v>
      </c>
      <c r="O14" s="10">
        <f t="shared" si="1"/>
        <v>31.28991024688607</v>
      </c>
      <c r="P14" s="10">
        <v>-631127.9</v>
      </c>
      <c r="Q14" s="10">
        <v>445729.2</v>
      </c>
    </row>
    <row r="15" spans="1:17" ht="13.9" customHeight="1" x14ac:dyDescent="0.2">
      <c r="A15" s="7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8" t="str">
        <f>IF(A15="= Киришский район =","Киришский муниципальный район",A15)</f>
        <v>Киришский муниципальный район</v>
      </c>
      <c r="J15" s="10">
        <v>3248102.9</v>
      </c>
      <c r="K15" s="10">
        <v>1368879</v>
      </c>
      <c r="L15" s="10">
        <f t="shared" si="0"/>
        <v>42.143954244799325</v>
      </c>
      <c r="M15" s="10">
        <v>3288249.4</v>
      </c>
      <c r="N15" s="10">
        <v>1159388.8</v>
      </c>
      <c r="O15" s="10">
        <f t="shared" si="1"/>
        <v>35.258542128830008</v>
      </c>
      <c r="P15" s="10">
        <v>-86620.4</v>
      </c>
      <c r="Q15" s="10">
        <v>209490.3</v>
      </c>
    </row>
    <row r="16" spans="1:17" ht="13.9" customHeight="1" x14ac:dyDescent="0.2">
      <c r="A16" s="7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8" t="str">
        <f>IF(A16="= Кировский район =","Кировский муниципальный район",A16)</f>
        <v>Кировский муниципальный район</v>
      </c>
      <c r="J16" s="10">
        <v>5332271.3</v>
      </c>
      <c r="K16" s="10">
        <v>2003861</v>
      </c>
      <c r="L16" s="10">
        <f t="shared" si="0"/>
        <v>37.579877077897365</v>
      </c>
      <c r="M16" s="10">
        <v>5730316.9000000004</v>
      </c>
      <c r="N16" s="10">
        <v>1680727</v>
      </c>
      <c r="O16" s="10">
        <f t="shared" si="1"/>
        <v>29.330437204965047</v>
      </c>
      <c r="P16" s="10">
        <v>-349920.4</v>
      </c>
      <c r="Q16" s="10">
        <v>323134</v>
      </c>
    </row>
    <row r="17" spans="1:17" ht="13.9" customHeight="1" x14ac:dyDescent="0.2">
      <c r="A17" s="7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1" t="str">
        <f>IF(A17="= Лодейнопольский район =","Лодейнопольский муниципальный район",A17)</f>
        <v>Лодейнопольский муниципальный район</v>
      </c>
      <c r="J17" s="10">
        <v>1906395.8</v>
      </c>
      <c r="K17" s="10">
        <v>680483.3</v>
      </c>
      <c r="L17" s="10">
        <f t="shared" si="0"/>
        <v>35.694754468091041</v>
      </c>
      <c r="M17" s="10">
        <v>1994779.2</v>
      </c>
      <c r="N17" s="10">
        <v>637938.80000000005</v>
      </c>
      <c r="O17" s="10">
        <f t="shared" si="1"/>
        <v>31.980421692786855</v>
      </c>
      <c r="P17" s="10">
        <v>-44594.5</v>
      </c>
      <c r="Q17" s="10">
        <v>42544.4</v>
      </c>
    </row>
    <row r="18" spans="1:17" ht="13.9" customHeight="1" x14ac:dyDescent="0.2">
      <c r="A18" s="7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1" t="str">
        <f>IF(A18="= Ломоносовский район =","Ломоносовский муниципальный район",A18)</f>
        <v>Ломоносовский муниципальный район</v>
      </c>
      <c r="J18" s="10">
        <v>4343248.2</v>
      </c>
      <c r="K18" s="10">
        <v>1908812</v>
      </c>
      <c r="L18" s="10">
        <f t="shared" si="0"/>
        <v>43.948950465230148</v>
      </c>
      <c r="M18" s="10">
        <v>5156699.5</v>
      </c>
      <c r="N18" s="10">
        <v>1449175.7</v>
      </c>
      <c r="O18" s="10">
        <f t="shared" si="1"/>
        <v>28.102775816197941</v>
      </c>
      <c r="P18" s="10">
        <v>-528877.1</v>
      </c>
      <c r="Q18" s="10">
        <v>459636.4</v>
      </c>
    </row>
    <row r="19" spans="1:17" ht="13.9" customHeight="1" x14ac:dyDescent="0.2">
      <c r="A19" s="7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1" t="str">
        <f>IF(A19="= Лужский район =","Лужский муниципальный район",A19)</f>
        <v>Лужский муниципальный район</v>
      </c>
      <c r="J19" s="10">
        <v>4282387.5999999996</v>
      </c>
      <c r="K19" s="10">
        <v>1297415.2</v>
      </c>
      <c r="L19" s="10">
        <f t="shared" si="0"/>
        <v>30.296538314280568</v>
      </c>
      <c r="M19" s="10">
        <v>5029553.0999999996</v>
      </c>
      <c r="N19" s="10">
        <v>1063996.2</v>
      </c>
      <c r="O19" s="10">
        <f t="shared" si="1"/>
        <v>21.154885510603318</v>
      </c>
      <c r="P19" s="10">
        <v>-422117.1</v>
      </c>
      <c r="Q19" s="10">
        <v>233419</v>
      </c>
    </row>
    <row r="20" spans="1:17" ht="13.9" customHeight="1" x14ac:dyDescent="0.2">
      <c r="A20" s="7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1" t="str">
        <f>IF(A20="= Подпорожский район =","Подпорожский муниципальный район",A20)</f>
        <v>Подпорожский муниципальный район</v>
      </c>
      <c r="J20" s="10">
        <v>1463315.3</v>
      </c>
      <c r="K20" s="10">
        <v>614565.19999999995</v>
      </c>
      <c r="L20" s="10">
        <f>K20/J20*100</f>
        <v>41.998139430374302</v>
      </c>
      <c r="M20" s="10">
        <v>2020485</v>
      </c>
      <c r="N20" s="10">
        <v>484405.8</v>
      </c>
      <c r="O20" s="10">
        <f t="shared" si="1"/>
        <v>23.974728839857757</v>
      </c>
      <c r="P20" s="10">
        <v>-33487.599999999999</v>
      </c>
      <c r="Q20" s="10">
        <v>130159.3</v>
      </c>
    </row>
    <row r="21" spans="1:17" ht="13.9" customHeight="1" x14ac:dyDescent="0.2">
      <c r="A21" s="7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1" t="str">
        <f>IF(A21="= Приозерский район =","Приозерский муниципальный район",A21)</f>
        <v>Приозерский муниципальный район</v>
      </c>
      <c r="J21" s="10">
        <v>3150883.2</v>
      </c>
      <c r="K21" s="10">
        <v>1260852.5</v>
      </c>
      <c r="L21" s="10">
        <f t="shared" si="0"/>
        <v>40.015843811665249</v>
      </c>
      <c r="M21" s="10">
        <v>3758009.9</v>
      </c>
      <c r="N21" s="10">
        <v>1067031.5</v>
      </c>
      <c r="O21" s="10">
        <f t="shared" si="1"/>
        <v>28.393525519983331</v>
      </c>
      <c r="P21" s="10">
        <v>-174129.1</v>
      </c>
      <c r="Q21" s="10">
        <v>193821</v>
      </c>
    </row>
    <row r="22" spans="1:17" ht="13.9" customHeight="1" x14ac:dyDescent="0.2">
      <c r="A22" s="7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1" t="str">
        <f>IF(A22="= Сланцевский район =","Сланцевский муниципальный район",A22)</f>
        <v>Сланцевский муниципальный район</v>
      </c>
      <c r="J22" s="10">
        <v>1866986.5</v>
      </c>
      <c r="K22" s="10">
        <v>807614.4</v>
      </c>
      <c r="L22" s="10">
        <f t="shared" si="0"/>
        <v>43.25764540879112</v>
      </c>
      <c r="M22" s="10">
        <v>2074856.1</v>
      </c>
      <c r="N22" s="10">
        <v>645267.5</v>
      </c>
      <c r="O22" s="10">
        <f t="shared" si="1"/>
        <v>31.099385639322168</v>
      </c>
      <c r="P22" s="10">
        <v>-164003.1</v>
      </c>
      <c r="Q22" s="10">
        <v>162346.9</v>
      </c>
    </row>
    <row r="23" spans="1:17" ht="13.9" customHeight="1" x14ac:dyDescent="0.2">
      <c r="A23" s="7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1" t="str">
        <f>IF(A23="= Тихвинский район =","Тихвинский муниципальный район",A23)</f>
        <v>Тихвинский муниципальный район</v>
      </c>
      <c r="J23" s="10">
        <v>3243648.6</v>
      </c>
      <c r="K23" s="10">
        <v>1353245.3</v>
      </c>
      <c r="L23" s="10">
        <f t="shared" si="0"/>
        <v>41.719849061331736</v>
      </c>
      <c r="M23" s="10">
        <v>3521276.8</v>
      </c>
      <c r="N23" s="10">
        <v>1205348.3999999999</v>
      </c>
      <c r="O23" s="10">
        <f t="shared" si="1"/>
        <v>34.230435960047217</v>
      </c>
      <c r="P23" s="10">
        <v>-238527.7</v>
      </c>
      <c r="Q23" s="10">
        <v>147896.9</v>
      </c>
    </row>
    <row r="24" spans="1:17" ht="13.9" customHeight="1" x14ac:dyDescent="0.2">
      <c r="A24" s="7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8" t="str">
        <f>IF(A24="= Тосненский район =","Тосненский район",A24)</f>
        <v>Тосненский район</v>
      </c>
      <c r="J24" s="10">
        <v>5826021.7999999998</v>
      </c>
      <c r="K24" s="10">
        <v>2060368.9</v>
      </c>
      <c r="L24" s="10">
        <f t="shared" si="0"/>
        <v>35.364936327564031</v>
      </c>
      <c r="M24" s="10">
        <v>6651735.9000000004</v>
      </c>
      <c r="N24" s="10">
        <v>1686907</v>
      </c>
      <c r="O24" s="10">
        <f t="shared" si="1"/>
        <v>25.360402537929982</v>
      </c>
      <c r="P24" s="10">
        <v>-389397.9</v>
      </c>
      <c r="Q24" s="10">
        <v>373461.9</v>
      </c>
    </row>
    <row r="25" spans="1:17" ht="13.9" customHeight="1" x14ac:dyDescent="0.2">
      <c r="A25" s="7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8" t="str">
        <f>IF(A25="= Сосновоборский городской округ =","Сосновоборский городской округ",A25)</f>
        <v>Сосновоборский городской округ</v>
      </c>
      <c r="J25" s="10">
        <v>3257130.3</v>
      </c>
      <c r="K25" s="10">
        <v>1330283.1000000001</v>
      </c>
      <c r="L25" s="10">
        <f t="shared" si="0"/>
        <v>40.842182457361318</v>
      </c>
      <c r="M25" s="10">
        <v>3481424.2</v>
      </c>
      <c r="N25" s="10">
        <v>1092127.3</v>
      </c>
      <c r="O25" s="10">
        <f t="shared" si="1"/>
        <v>31.370130074927381</v>
      </c>
      <c r="P25" s="10">
        <v>-131860.20000000001</v>
      </c>
      <c r="Q25" s="10">
        <v>238155.8</v>
      </c>
    </row>
    <row r="26" spans="1:17" ht="12.95" customHeight="1" x14ac:dyDescent="0.2">
      <c r="I26" s="4" t="s">
        <v>1</v>
      </c>
      <c r="J26" s="3">
        <f>SUM(J8:J25)</f>
        <v>92528340.699999973</v>
      </c>
      <c r="K26" s="3">
        <f>SUM(K8:K25)</f>
        <v>38250718</v>
      </c>
      <c r="L26" s="3">
        <f>K26/J26*100</f>
        <v>41.339461737478246</v>
      </c>
      <c r="M26" s="3">
        <f>SUM(M8:M25)</f>
        <v>104716214.10000001</v>
      </c>
      <c r="N26" s="3">
        <f>SUM(N8:N25)</f>
        <v>31547681.399999999</v>
      </c>
      <c r="O26" s="3">
        <f t="shared" si="1"/>
        <v>30.126835343639485</v>
      </c>
      <c r="P26" s="3">
        <f>SUM(P8:P25)</f>
        <v>-7839745.0999999996</v>
      </c>
      <c r="Q26" s="3">
        <f>SUM(Q8:Q25)</f>
        <v>6703036.6000000015</v>
      </c>
    </row>
    <row r="28" spans="1:17" x14ac:dyDescent="0.2">
      <c r="J28" s="12"/>
      <c r="K28" s="12"/>
      <c r="L28" s="12"/>
      <c r="M28" s="28"/>
      <c r="N28" s="28"/>
      <c r="O28" s="12"/>
      <c r="P28" s="13"/>
      <c r="Q28" s="12"/>
    </row>
    <row r="29" spans="1:17" x14ac:dyDescent="0.2">
      <c r="J29" s="12"/>
      <c r="K29" s="12"/>
      <c r="L29" s="14"/>
      <c r="M29" s="12"/>
      <c r="N29" s="12"/>
      <c r="O29" s="14"/>
      <c r="P29" s="12"/>
      <c r="Q29" s="12"/>
    </row>
    <row r="30" spans="1:17" x14ac:dyDescent="0.2">
      <c r="J30" s="14"/>
      <c r="K30" s="14"/>
      <c r="L30" s="14"/>
      <c r="M30" s="28"/>
      <c r="N30" s="28"/>
      <c r="O30" s="14"/>
      <c r="P30" s="14"/>
      <c r="Q30" s="14"/>
    </row>
    <row r="32" spans="1:17" x14ac:dyDescent="0.2">
      <c r="M32" s="29"/>
      <c r="N32" s="2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2022-06-16T12:07:29Z</dcterms:modified>
</cp:coreProperties>
</file>