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0305"/>
  </bookViews>
  <sheets>
    <sheet name="2021 год" sheetId="1" r:id="rId1"/>
  </sheets>
  <definedNames>
    <definedName name="_xlnm._FilterDatabase" localSheetId="0" hidden="1">'2021 год'!$A$15:$M$95</definedName>
    <definedName name="_xlnm.Print_Titles" localSheetId="0">'2021 год'!$5:$7</definedName>
    <definedName name="_xlnm.Print_Area" localSheetId="0">'2021 год'!$A$1:$K$94</definedName>
  </definedNames>
  <calcPr calcId="145621"/>
</workbook>
</file>

<file path=xl/calcChain.xml><?xml version="1.0" encoding="utf-8"?>
<calcChain xmlns="http://schemas.openxmlformats.org/spreadsheetml/2006/main">
  <c r="D8" i="1" l="1"/>
  <c r="G8" i="1"/>
  <c r="C11" i="1"/>
  <c r="F11" i="1"/>
  <c r="E12" i="1"/>
  <c r="E8" i="1" s="1"/>
  <c r="C13" i="1"/>
  <c r="H13" i="1"/>
  <c r="F13" i="1" s="1"/>
  <c r="C18" i="1"/>
  <c r="F18" i="1"/>
  <c r="D19" i="1"/>
  <c r="G19" i="1"/>
  <c r="J19" i="1" s="1"/>
  <c r="I19" i="1"/>
  <c r="D20" i="1"/>
  <c r="G20" i="1"/>
  <c r="I20" i="1"/>
  <c r="K20" i="1"/>
  <c r="D21" i="1"/>
  <c r="G21" i="1"/>
  <c r="J21" i="1" s="1"/>
  <c r="I21" i="1"/>
  <c r="K21" i="1"/>
  <c r="D22" i="1"/>
  <c r="G22" i="1"/>
  <c r="J22" i="1" s="1"/>
  <c r="I22" i="1"/>
  <c r="K22" i="1"/>
  <c r="D23" i="1"/>
  <c r="G23" i="1"/>
  <c r="J23" i="1" s="1"/>
  <c r="I23" i="1"/>
  <c r="K23" i="1"/>
  <c r="D24" i="1"/>
  <c r="G24" i="1"/>
  <c r="J24" i="1" s="1"/>
  <c r="I24" i="1"/>
  <c r="D25" i="1"/>
  <c r="G25" i="1"/>
  <c r="I25" i="1"/>
  <c r="D26" i="1"/>
  <c r="G26" i="1"/>
  <c r="I26" i="1"/>
  <c r="E27" i="1"/>
  <c r="E18" i="1" s="1"/>
  <c r="H27" i="1"/>
  <c r="K27" i="1" s="1"/>
  <c r="I27" i="1"/>
  <c r="C28" i="1"/>
  <c r="D28" i="1" s="1"/>
  <c r="E28" i="1"/>
  <c r="F28" i="1"/>
  <c r="H28" i="1"/>
  <c r="K28" i="1" s="1"/>
  <c r="I28" i="1"/>
  <c r="D29" i="1"/>
  <c r="G29" i="1"/>
  <c r="I29" i="1"/>
  <c r="K29" i="1"/>
  <c r="C30" i="1"/>
  <c r="E30" i="1"/>
  <c r="F30" i="1"/>
  <c r="I30" i="1" s="1"/>
  <c r="H30" i="1"/>
  <c r="D31" i="1"/>
  <c r="G31" i="1"/>
  <c r="I31" i="1"/>
  <c r="D32" i="1"/>
  <c r="G32" i="1"/>
  <c r="J32" i="1" s="1"/>
  <c r="I32" i="1"/>
  <c r="D33" i="1"/>
  <c r="G33" i="1"/>
  <c r="I33" i="1"/>
  <c r="C34" i="1"/>
  <c r="I34" i="1" s="1"/>
  <c r="F34" i="1"/>
  <c r="D35" i="1"/>
  <c r="G35" i="1"/>
  <c r="J35" i="1" s="1"/>
  <c r="I35" i="1"/>
  <c r="K35" i="1"/>
  <c r="D36" i="1"/>
  <c r="G36" i="1"/>
  <c r="I36" i="1"/>
  <c r="D37" i="1"/>
  <c r="G37" i="1"/>
  <c r="I37" i="1"/>
  <c r="K37" i="1"/>
  <c r="D38" i="1"/>
  <c r="G38" i="1"/>
  <c r="I38" i="1"/>
  <c r="K38" i="1"/>
  <c r="D39" i="1"/>
  <c r="G39" i="1"/>
  <c r="I39" i="1"/>
  <c r="K39" i="1"/>
  <c r="D40" i="1"/>
  <c r="G40" i="1"/>
  <c r="I40" i="1"/>
  <c r="K40" i="1"/>
  <c r="E41" i="1"/>
  <c r="D41" i="1" s="1"/>
  <c r="H41" i="1"/>
  <c r="H34" i="1" s="1"/>
  <c r="I41" i="1"/>
  <c r="D42" i="1"/>
  <c r="G42" i="1"/>
  <c r="I42" i="1"/>
  <c r="K42" i="1"/>
  <c r="D43" i="1"/>
  <c r="G43" i="1"/>
  <c r="J43" i="1" s="1"/>
  <c r="I43" i="1"/>
  <c r="D44" i="1"/>
  <c r="G44" i="1"/>
  <c r="I44" i="1"/>
  <c r="K44" i="1"/>
  <c r="C45" i="1"/>
  <c r="E45" i="1"/>
  <c r="F45" i="1"/>
  <c r="H45" i="1"/>
  <c r="K45" i="1" s="1"/>
  <c r="D46" i="1"/>
  <c r="G46" i="1"/>
  <c r="J46" i="1" s="1"/>
  <c r="I46" i="1"/>
  <c r="M46" i="1"/>
  <c r="D47" i="1"/>
  <c r="G47" i="1"/>
  <c r="I47" i="1"/>
  <c r="K47" i="1"/>
  <c r="D48" i="1"/>
  <c r="G48" i="1"/>
  <c r="J48" i="1" s="1"/>
  <c r="I48" i="1"/>
  <c r="K48" i="1"/>
  <c r="D49" i="1"/>
  <c r="G49" i="1"/>
  <c r="I49" i="1"/>
  <c r="C50" i="1"/>
  <c r="E50" i="1"/>
  <c r="F50" i="1"/>
  <c r="I50" i="1" s="1"/>
  <c r="H50" i="1"/>
  <c r="D51" i="1"/>
  <c r="G51" i="1"/>
  <c r="I51" i="1"/>
  <c r="K51" i="1"/>
  <c r="D52" i="1"/>
  <c r="G52" i="1"/>
  <c r="J52" i="1" s="1"/>
  <c r="I52" i="1"/>
  <c r="K52" i="1"/>
  <c r="C53" i="1"/>
  <c r="E53" i="1"/>
  <c r="F53" i="1"/>
  <c r="I53" i="1" s="1"/>
  <c r="H53" i="1"/>
  <c r="D54" i="1"/>
  <c r="G54" i="1"/>
  <c r="J54" i="1" s="1"/>
  <c r="I54" i="1"/>
  <c r="K54" i="1"/>
  <c r="D55" i="1"/>
  <c r="G55" i="1"/>
  <c r="I55" i="1"/>
  <c r="K55" i="1"/>
  <c r="D56" i="1"/>
  <c r="G56" i="1"/>
  <c r="J56" i="1" s="1"/>
  <c r="I56" i="1"/>
  <c r="K56" i="1"/>
  <c r="D57" i="1"/>
  <c r="G57" i="1"/>
  <c r="I57" i="1"/>
  <c r="K57" i="1"/>
  <c r="D58" i="1"/>
  <c r="G58" i="1"/>
  <c r="I58" i="1"/>
  <c r="K58" i="1"/>
  <c r="D59" i="1"/>
  <c r="G59" i="1"/>
  <c r="J59" i="1" s="1"/>
  <c r="I59" i="1"/>
  <c r="D60" i="1"/>
  <c r="G60" i="1"/>
  <c r="J60" i="1" s="1"/>
  <c r="I60" i="1"/>
  <c r="D61" i="1"/>
  <c r="G61" i="1"/>
  <c r="I61" i="1"/>
  <c r="K61" i="1"/>
  <c r="C62" i="1"/>
  <c r="E62" i="1"/>
  <c r="F62" i="1"/>
  <c r="G62" i="1" s="1"/>
  <c r="H62" i="1"/>
  <c r="K62" i="1" s="1"/>
  <c r="D63" i="1"/>
  <c r="J63" i="1" s="1"/>
  <c r="G63" i="1"/>
  <c r="I63" i="1"/>
  <c r="K63" i="1"/>
  <c r="D64" i="1"/>
  <c r="G64" i="1"/>
  <c r="J64" i="1" s="1"/>
  <c r="I64" i="1"/>
  <c r="D65" i="1"/>
  <c r="G65" i="1"/>
  <c r="I65" i="1"/>
  <c r="K65" i="1"/>
  <c r="C66" i="1"/>
  <c r="E66" i="1"/>
  <c r="F66" i="1"/>
  <c r="I66" i="1" s="1"/>
  <c r="H66" i="1"/>
  <c r="D67" i="1"/>
  <c r="G67" i="1"/>
  <c r="I67" i="1"/>
  <c r="J67" i="1"/>
  <c r="K67" i="1"/>
  <c r="D68" i="1"/>
  <c r="G68" i="1"/>
  <c r="J68" i="1" s="1"/>
  <c r="I68" i="1"/>
  <c r="K68" i="1"/>
  <c r="D69" i="1"/>
  <c r="G69" i="1"/>
  <c r="I69" i="1"/>
  <c r="D70" i="1"/>
  <c r="G70" i="1"/>
  <c r="J70" i="1" s="1"/>
  <c r="I70" i="1"/>
  <c r="K70" i="1"/>
  <c r="D71" i="1"/>
  <c r="G71" i="1"/>
  <c r="J71" i="1" s="1"/>
  <c r="I71" i="1"/>
  <c r="D72" i="1"/>
  <c r="G72" i="1"/>
  <c r="I72" i="1"/>
  <c r="D73" i="1"/>
  <c r="G73" i="1"/>
  <c r="I73" i="1"/>
  <c r="K73" i="1"/>
  <c r="C74" i="1"/>
  <c r="F74" i="1"/>
  <c r="D75" i="1"/>
  <c r="G75" i="1"/>
  <c r="J75" i="1" s="1"/>
  <c r="I75" i="1"/>
  <c r="K75" i="1"/>
  <c r="D76" i="1"/>
  <c r="G76" i="1"/>
  <c r="J76" i="1" s="1"/>
  <c r="I76" i="1"/>
  <c r="K76" i="1"/>
  <c r="E77" i="1"/>
  <c r="E74" i="1" s="1"/>
  <c r="H77" i="1"/>
  <c r="I77" i="1"/>
  <c r="D78" i="1"/>
  <c r="G78" i="1"/>
  <c r="I78" i="1"/>
  <c r="K78" i="1"/>
  <c r="E79" i="1"/>
  <c r="D79" i="1" s="1"/>
  <c r="H79" i="1"/>
  <c r="K79" i="1" s="1"/>
  <c r="I79" i="1"/>
  <c r="C80" i="1"/>
  <c r="E80" i="1"/>
  <c r="F80" i="1"/>
  <c r="H80" i="1"/>
  <c r="D81" i="1"/>
  <c r="G81" i="1"/>
  <c r="I81" i="1"/>
  <c r="K81" i="1"/>
  <c r="D82" i="1"/>
  <c r="G82" i="1"/>
  <c r="I82" i="1"/>
  <c r="K82" i="1"/>
  <c r="D83" i="1"/>
  <c r="G83" i="1"/>
  <c r="J83" i="1" s="1"/>
  <c r="I83" i="1"/>
  <c r="K83" i="1"/>
  <c r="C84" i="1"/>
  <c r="E84" i="1"/>
  <c r="F84" i="1"/>
  <c r="G84" i="1" s="1"/>
  <c r="D85" i="1"/>
  <c r="G85" i="1"/>
  <c r="I85" i="1"/>
  <c r="J85" i="1"/>
  <c r="D86" i="1"/>
  <c r="D84" i="1" s="1"/>
  <c r="G86" i="1"/>
  <c r="I86" i="1"/>
  <c r="C88" i="1"/>
  <c r="E88" i="1"/>
  <c r="F88" i="1"/>
  <c r="I88" i="1" s="1"/>
  <c r="H88" i="1"/>
  <c r="D89" i="1"/>
  <c r="D88" i="1" s="1"/>
  <c r="G89" i="1"/>
  <c r="J89" i="1" s="1"/>
  <c r="I89" i="1"/>
  <c r="C90" i="1"/>
  <c r="E90" i="1"/>
  <c r="F90" i="1"/>
  <c r="H90" i="1"/>
  <c r="K90" i="1" s="1"/>
  <c r="I90" i="1"/>
  <c r="D91" i="1"/>
  <c r="G91" i="1"/>
  <c r="I91" i="1"/>
  <c r="D92" i="1"/>
  <c r="G92" i="1"/>
  <c r="I92" i="1"/>
  <c r="K92" i="1"/>
  <c r="D93" i="1"/>
  <c r="G93" i="1"/>
  <c r="J93" i="1" s="1"/>
  <c r="I93" i="1"/>
  <c r="K93" i="1"/>
  <c r="D27" i="1" l="1"/>
  <c r="D80" i="1"/>
  <c r="J55" i="1"/>
  <c r="J39" i="1"/>
  <c r="J42" i="1"/>
  <c r="J44" i="1"/>
  <c r="G90" i="1"/>
  <c r="C87" i="1"/>
  <c r="J51" i="1"/>
  <c r="J47" i="1"/>
  <c r="J20" i="1"/>
  <c r="I80" i="1"/>
  <c r="J78" i="1"/>
  <c r="J36" i="1"/>
  <c r="G28" i="1"/>
  <c r="J82" i="1"/>
  <c r="J73" i="1"/>
  <c r="K66" i="1"/>
  <c r="K50" i="1"/>
  <c r="J40" i="1"/>
  <c r="J38" i="1"/>
  <c r="G30" i="1"/>
  <c r="J30" i="1" s="1"/>
  <c r="J25" i="1"/>
  <c r="J91" i="1"/>
  <c r="J86" i="1"/>
  <c r="K80" i="1"/>
  <c r="D77" i="1"/>
  <c r="J72" i="1"/>
  <c r="G66" i="1"/>
  <c r="J58" i="1"/>
  <c r="D50" i="1"/>
  <c r="G45" i="1"/>
  <c r="K41" i="1"/>
  <c r="D30" i="1"/>
  <c r="H12" i="1"/>
  <c r="H8" i="1" s="1"/>
  <c r="J69" i="1"/>
  <c r="D53" i="1"/>
  <c r="J33" i="1"/>
  <c r="D18" i="1"/>
  <c r="C12" i="1"/>
  <c r="C8" i="1" s="1"/>
  <c r="K77" i="1"/>
  <c r="J37" i="1"/>
  <c r="J92" i="1"/>
  <c r="C15" i="1"/>
  <c r="H74" i="1"/>
  <c r="G74" i="1" s="1"/>
  <c r="D66" i="1"/>
  <c r="J57" i="1"/>
  <c r="G53" i="1"/>
  <c r="J53" i="1" s="1"/>
  <c r="D45" i="1"/>
  <c r="J84" i="1"/>
  <c r="I84" i="1"/>
  <c r="J81" i="1"/>
  <c r="G77" i="1"/>
  <c r="J65" i="1"/>
  <c r="J61" i="1"/>
  <c r="J49" i="1"/>
  <c r="I45" i="1"/>
  <c r="J26" i="1"/>
  <c r="C9" i="1"/>
  <c r="G34" i="1"/>
  <c r="H87" i="1"/>
  <c r="K87" i="1" s="1"/>
  <c r="D34" i="1"/>
  <c r="F9" i="1"/>
  <c r="E87" i="1"/>
  <c r="D90" i="1"/>
  <c r="J90" i="1" s="1"/>
  <c r="F15" i="1"/>
  <c r="G88" i="1"/>
  <c r="J88" i="1" s="1"/>
  <c r="G80" i="1"/>
  <c r="J80" i="1" s="1"/>
  <c r="G50" i="1"/>
  <c r="G27" i="1"/>
  <c r="J27" i="1" s="1"/>
  <c r="F12" i="1"/>
  <c r="I12" i="1" s="1"/>
  <c r="G79" i="1"/>
  <c r="J79" i="1" s="1"/>
  <c r="D62" i="1"/>
  <c r="K53" i="1"/>
  <c r="E34" i="1"/>
  <c r="K34" i="1" s="1"/>
  <c r="I18" i="1"/>
  <c r="F87" i="1"/>
  <c r="H18" i="1"/>
  <c r="G41" i="1"/>
  <c r="J41" i="1" s="1"/>
  <c r="I11" i="1"/>
  <c r="I74" i="1"/>
  <c r="I62" i="1"/>
  <c r="J31" i="1"/>
  <c r="K74" i="1" l="1"/>
  <c r="J66" i="1"/>
  <c r="J77" i="1"/>
  <c r="J50" i="1"/>
  <c r="D74" i="1"/>
  <c r="J74" i="1" s="1"/>
  <c r="D15" i="1"/>
  <c r="I15" i="1"/>
  <c r="E15" i="1"/>
  <c r="E96" i="1" s="1"/>
  <c r="J45" i="1"/>
  <c r="G87" i="1"/>
  <c r="I87" i="1"/>
  <c r="H15" i="1"/>
  <c r="K18" i="1"/>
  <c r="J34" i="1"/>
  <c r="J62" i="1"/>
  <c r="F8" i="1"/>
  <c r="I8" i="1" s="1"/>
  <c r="G18" i="1"/>
  <c r="D87" i="1" l="1"/>
  <c r="J87" i="1" s="1"/>
  <c r="C16" i="1"/>
  <c r="K15" i="1"/>
  <c r="G15" i="1"/>
  <c r="J18" i="1"/>
  <c r="J15" i="1" l="1"/>
  <c r="F16" i="1"/>
</calcChain>
</file>

<file path=xl/sharedStrings.xml><?xml version="1.0" encoding="utf-8"?>
<sst xmlns="http://schemas.openxmlformats.org/spreadsheetml/2006/main" count="176" uniqueCount="171">
  <si>
    <t>Прочие межбюджетные трансферты общего характера</t>
  </si>
  <si>
    <t>1403</t>
  </si>
  <si>
    <t>Иные дотации</t>
  </si>
  <si>
    <t>1402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</si>
  <si>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</si>
  <si>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</si>
  <si>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</si>
  <si>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</si>
  <si>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Обслуживание внутреннего государственного и муниципального долга</t>
  </si>
  <si>
    <t>1301</t>
  </si>
  <si>
    <t>1300</t>
  </si>
  <si>
    <t>ВСЕГО ПО СОЦИАЛЬНО-КУЛЬТУРНОЙ СФЕРЕ</t>
  </si>
  <si>
    <t>Периодическая печать и издательства</t>
  </si>
  <si>
    <t>1202</t>
  </si>
  <si>
    <t>Телевидение и радиовещание</t>
  </si>
  <si>
    <t>1201</t>
  </si>
  <si>
    <t>Средства массовой информации</t>
  </si>
  <si>
    <t>1200</t>
  </si>
  <si>
    <t>Спорт высших достижений</t>
  </si>
  <si>
    <t>1103</t>
  </si>
  <si>
    <t>Массовый спорт</t>
  </si>
  <si>
    <t>1102</t>
  </si>
  <si>
    <t>Физическая культура</t>
  </si>
  <si>
    <t>1101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</si>
  <si>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</si>
  <si>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</si>
  <si>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</si>
  <si>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</si>
  <si>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</si>
  <si>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</si>
  <si>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</si>
  <si>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</si>
  <si>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Социальное обслуживание населения</t>
  </si>
  <si>
    <t>1002</t>
  </si>
  <si>
    <t>Пенсионное обеспечение</t>
  </si>
  <si>
    <t>1001</t>
  </si>
  <si>
    <t>Социальная политика</t>
  </si>
  <si>
    <t>1000</t>
  </si>
  <si>
    <t>Другие вопросы в области здравоохранения</t>
  </si>
  <si>
    <t>0909</t>
  </si>
  <si>
    <t>Заготовка, переработка, хранение и обеспечение безопасности донорской крови и ее компонентов</t>
  </si>
  <si>
    <t>0906</t>
  </si>
  <si>
    <t>Санаторно-оздоровительная помощь</t>
  </si>
  <si>
    <t>0905</t>
  </si>
  <si>
    <t>Скорая медицинская помощь</t>
  </si>
  <si>
    <t>0904</t>
  </si>
  <si>
    <t>Медицинская помощь в дневных стационарах всех типов</t>
  </si>
  <si>
    <t>0903</t>
  </si>
  <si>
    <t>Амбулаторная помощь</t>
  </si>
  <si>
    <t>0902</t>
  </si>
  <si>
    <t>Стационарная медицинская помощь</t>
  </si>
  <si>
    <t>0901</t>
  </si>
  <si>
    <t>Здравоохранение</t>
  </si>
  <si>
    <t>0900</t>
  </si>
  <si>
    <t>Другие вопросы в области культуры, кинематографии</t>
  </si>
  <si>
    <t>0804</t>
  </si>
  <si>
    <t>Кинематография</t>
  </si>
  <si>
    <t>0802</t>
  </si>
  <si>
    <t>Культура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</si>
  <si>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</si>
  <si>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</si>
  <si>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</si>
  <si>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</si>
  <si>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</si>
  <si>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детей</t>
  </si>
  <si>
    <t>0707</t>
  </si>
  <si>
    <t>Высшее и послевузовское профессиональное образование</t>
  </si>
  <si>
    <t>0706</t>
  </si>
  <si>
    <t>Профессиональная подготовка, переподготовка и повышение квалификации</t>
  </si>
  <si>
    <t>0705</t>
  </si>
  <si>
    <t>Среднее профессиональное образование</t>
  </si>
  <si>
    <t>0704</t>
  </si>
  <si>
    <t>Дополнительное образование детей</t>
  </si>
  <si>
    <t>0703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</si>
  <si>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</si>
  <si>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</si>
  <si>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</si>
  <si>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</si>
  <si>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</si>
  <si>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</si>
  <si>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Другие вопросы в области охраны окружающей среды</t>
  </si>
  <si>
    <t>0605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</si>
  <si>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</si>
  <si>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</si>
  <si>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</si>
  <si>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</si>
  <si>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жилищно-коммунального хозяйства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</si>
  <si>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</si>
  <si>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</si>
  <si>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</si>
  <si>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</si>
  <si>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</si>
  <si>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</si>
  <si>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</si>
  <si>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</si>
  <si>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</si>
  <si>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Другие вопросы в области национальной экономики</t>
  </si>
  <si>
    <t>0412</t>
  </si>
  <si>
    <t>Прикладные научные исследования в области национальной экономики</t>
  </si>
  <si>
    <t>0411</t>
  </si>
  <si>
    <t>Связь и информатика</t>
  </si>
  <si>
    <t>0410</t>
  </si>
  <si>
    <t>Дорожное хозяйство (дорожные фонды)</t>
  </si>
  <si>
    <t>0409</t>
  </si>
  <si>
    <t>Транспорт</t>
  </si>
  <si>
    <t>0408</t>
  </si>
  <si>
    <t>Лесное хозяйство</t>
  </si>
  <si>
    <t>0407</t>
  </si>
  <si>
    <t>Водное хозяйство</t>
  </si>
  <si>
    <t>0406</t>
  </si>
  <si>
    <t>Сельское хозяйство и рыболовство</t>
  </si>
  <si>
    <t>0405</t>
  </si>
  <si>
    <t>Воспроизводство минерально-сырьевой базы</t>
  </si>
  <si>
    <t>0404</t>
  </si>
  <si>
    <t>Общеэкономические вопросы</t>
  </si>
  <si>
    <t>0401</t>
  </si>
  <si>
    <t>Национальная экономика</t>
  </si>
  <si>
    <t>0400</t>
  </si>
  <si>
    <t>Другие вопросы в области национальной безопасности и правоохранительной деятельности</t>
  </si>
  <si>
    <t>0314</t>
  </si>
  <si>
    <t>Обеспечение пожарной безопасности</t>
  </si>
  <si>
    <t>0310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</si>
  <si>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</si>
  <si>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</si>
  <si>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</si>
  <si>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</si>
  <si>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</si>
  <si>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</si>
  <si>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</si>
  <si>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</si>
  <si>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</si>
  <si>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</si>
  <si>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Прикладные научные исследования в области общегосударственных вопросов</t>
  </si>
  <si>
    <t>0112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</si>
  <si>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</si>
  <si>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</si>
  <si>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</si>
  <si>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</si>
  <si>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</si>
  <si>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</si>
  <si>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</si>
  <si>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</si>
  <si>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</si>
  <si>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</si>
  <si>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</si>
  <si>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</si>
  <si>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</si>
  <si>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</si>
  <si>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Общегосударственные вопросы</t>
  </si>
  <si>
    <t>0100</t>
  </si>
  <si>
    <t>в том числе:</t>
  </si>
  <si>
    <t>проверка формул</t>
  </si>
  <si>
    <t>РАСХОДЫ (всего)</t>
  </si>
  <si>
    <t>Доходы от возврата остатков межбюджетных трансфертов прошлых лет, возврат остатков межбюджетных трансфертов прошлых лет</t>
  </si>
  <si>
    <t>Безвозмездные поступления от других бюджетов, корпорации, прочие</t>
  </si>
  <si>
    <t>Налоговые и неналоговые доходы</t>
  </si>
  <si>
    <t>ДОХОДЫ (всего)</t>
  </si>
  <si>
    <t>% исполнения расходов за счет безвозмездных поступлений</t>
  </si>
  <si>
    <t>% исполнения расходов  за счет собственных средств</t>
  </si>
  <si>
    <t>% исполнения плана года</t>
  </si>
  <si>
    <t>в т.ч. за счет безвозмездных поступлений</t>
  </si>
  <si>
    <t>в т.ч. за счет собственных средств</t>
  </si>
  <si>
    <t>Исполнено, всего</t>
  </si>
  <si>
    <t>Назначено на год, всего</t>
  </si>
  <si>
    <t>на 01.01.2022.</t>
  </si>
  <si>
    <t>Наименование раздела, подраздела</t>
  </si>
  <si>
    <t>Раздел, подраздел</t>
  </si>
  <si>
    <t>тыс. руб.</t>
  </si>
  <si>
    <t>(по данным месячного отчета)</t>
  </si>
  <si>
    <t>Информация об исполнении областного бюджета Ленинградской области на 01.01.2022. (за счет собственных средств и безвозмездных поступлений текущего года)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</si>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</sst>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name val="Arial Cyr"/>
      <charset val="204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sz val="8"/>
      <name val="Arial Cyr"/>
      <charset val="204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sz val="20"/>
      <color rgb="FFFF0000"/>
      <name val="Times New Roman"/>
      <family val="1"/>
    </font>
    <font>
      <b/>
      <sz val="16"/>
      <color theme="1"/>
      <name val="Times New Roman"/>
      <family val="1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7" fillId="0" borderId="0"/>
  </cellStyleXfs>
  <cellXfs count="50">
    <xf numFmtId="0" fontId="0" fillId="0" borderId="0" xfId="0"/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164" fontId="1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164" fontId="3" fillId="2" borderId="0" xfId="0" applyNumberFormat="1" applyFont="1" applyFill="1" applyAlignment="1">
      <alignment horizontal="center" vertical="top"/>
    </xf>
    <xf numFmtId="164" fontId="4" fillId="2" borderId="0" xfId="0" applyNumberFormat="1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center" vertical="top"/>
    </xf>
    <xf numFmtId="164" fontId="7" fillId="2" borderId="0" xfId="1" applyNumberFormat="1" applyFont="1" applyFill="1" applyBorder="1" applyAlignment="1">
      <alignment horizontal="center" vertical="top" wrapText="1" shrinkToFit="1"/>
    </xf>
    <xf numFmtId="4" fontId="7" fillId="2" borderId="0" xfId="0" applyNumberFormat="1" applyFont="1" applyFill="1" applyAlignment="1">
      <alignment horizontal="center" vertical="top"/>
    </xf>
    <xf numFmtId="164" fontId="2" fillId="2" borderId="0" xfId="0" applyNumberFormat="1" applyFont="1" applyFill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top" wrapText="1" shrinkToFit="1"/>
    </xf>
    <xf numFmtId="164" fontId="8" fillId="2" borderId="1" xfId="1" applyNumberFormat="1" applyFont="1" applyFill="1" applyBorder="1" applyAlignment="1">
      <alignment horizontal="center" vertical="top" wrapText="1" shrinkToFit="1"/>
    </xf>
    <xf numFmtId="0" fontId="9" fillId="2" borderId="1" xfId="0" applyFont="1" applyFill="1" applyBorder="1" applyAlignment="1">
      <alignment horizontal="left" vertical="top" wrapText="1" shrinkToFit="1"/>
    </xf>
    <xf numFmtId="49" fontId="2" fillId="2" borderId="1" xfId="0" applyNumberFormat="1" applyFont="1" applyFill="1" applyBorder="1" applyAlignment="1">
      <alignment horizontal="center" vertical="top" wrapText="1" shrinkToFit="1"/>
    </xf>
    <xf numFmtId="164" fontId="10" fillId="2" borderId="1" xfId="0" applyNumberFormat="1" applyFont="1" applyFill="1" applyBorder="1" applyAlignment="1">
      <alignment horizontal="center" vertical="top" wrapText="1" shrinkToFit="1"/>
    </xf>
    <xf numFmtId="164" fontId="10" fillId="2" borderId="1" xfId="1" applyNumberFormat="1" applyFont="1" applyFill="1" applyBorder="1" applyAlignment="1">
      <alignment horizontal="center" vertical="top" wrapText="1" shrinkToFit="1"/>
    </xf>
    <xf numFmtId="0" fontId="11" fillId="2" borderId="1" xfId="0" applyFont="1" applyFill="1" applyBorder="1" applyAlignment="1">
      <alignment horizontal="left" vertical="top" wrapText="1" shrinkToFit="1"/>
    </xf>
    <xf numFmtId="49" fontId="12" fillId="2" borderId="1" xfId="0" applyNumberFormat="1" applyFont="1" applyFill="1" applyBorder="1" applyAlignment="1">
      <alignment horizontal="center" vertical="top" wrapText="1" shrinkToFit="1"/>
    </xf>
    <xf numFmtId="49" fontId="9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1" fillId="2" borderId="0" xfId="0" applyNumberFormat="1" applyFont="1" applyFill="1" applyAlignment="1">
      <alignment vertical="top"/>
    </xf>
    <xf numFmtId="164" fontId="7" fillId="2" borderId="1" xfId="0" applyNumberFormat="1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center" vertical="top" wrapText="1" shrinkToFit="1"/>
    </xf>
    <xf numFmtId="164" fontId="13" fillId="2" borderId="1" xfId="0" applyNumberFormat="1" applyFont="1" applyFill="1" applyBorder="1" applyAlignment="1">
      <alignment horizontal="center" vertical="top" wrapText="1" shrinkToFit="1"/>
    </xf>
    <xf numFmtId="0" fontId="11" fillId="2" borderId="1" xfId="0" applyFont="1" applyFill="1" applyBorder="1" applyAlignment="1">
      <alignment horizontal="right" vertical="top" wrapText="1" shrinkToFit="1"/>
    </xf>
    <xf numFmtId="4" fontId="8" fillId="2" borderId="1" xfId="0" applyNumberFormat="1" applyFont="1" applyFill="1" applyBorder="1" applyAlignment="1">
      <alignment horizontal="center" vertical="top" wrapText="1" shrinkToFit="1"/>
    </xf>
    <xf numFmtId="4" fontId="10" fillId="2" borderId="1" xfId="0" applyNumberFormat="1" applyFont="1" applyFill="1" applyBorder="1" applyAlignment="1">
      <alignment horizontal="center" vertical="top" wrapText="1" shrinkToFit="1"/>
    </xf>
    <xf numFmtId="0" fontId="14" fillId="2" borderId="1" xfId="0" applyFont="1" applyFill="1" applyBorder="1" applyAlignment="1">
      <alignment horizontal="left" vertical="top" wrapText="1" shrinkToFit="1"/>
    </xf>
    <xf numFmtId="0" fontId="15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0" fontId="8" fillId="2" borderId="0" xfId="0" applyFont="1" applyFill="1" applyAlignment="1">
      <alignment horizontal="right" vertical="top" shrinkToFit="1"/>
    </xf>
    <xf numFmtId="0" fontId="2" fillId="2" borderId="0" xfId="0" applyFont="1" applyFill="1" applyAlignment="1">
      <alignment horizontal="center" vertical="top" shrinkToFit="1"/>
    </xf>
    <xf numFmtId="0" fontId="2" fillId="2" borderId="0" xfId="0" applyFont="1" applyFill="1" applyBorder="1" applyAlignment="1">
      <alignment horizontal="center" vertical="top" shrinkToFit="1"/>
    </xf>
    <xf numFmtId="0" fontId="16" fillId="2" borderId="0" xfId="0" applyFont="1" applyFill="1" applyAlignment="1">
      <alignment horizontal="center" vertical="top" shrinkToFit="1"/>
    </xf>
    <xf numFmtId="0" fontId="10" fillId="2" borderId="0" xfId="0" applyFont="1" applyFill="1" applyBorder="1" applyAlignment="1">
      <alignment horizontal="center" vertical="top" shrinkToFit="1"/>
    </xf>
    <xf numFmtId="0" fontId="2" fillId="2" borderId="1" xfId="0" applyNumberFormat="1" applyFont="1" applyFill="1" applyBorder="1" applyAlignment="1">
      <alignment horizontal="center" vertical="top" wrapText="1" shrinkToFit="1"/>
    </xf>
    <xf numFmtId="0" fontId="2" fillId="2" borderId="7" xfId="0" applyNumberFormat="1" applyFont="1" applyFill="1" applyBorder="1" applyAlignment="1">
      <alignment horizontal="center" vertical="top" wrapText="1" shrinkToFit="1"/>
    </xf>
    <xf numFmtId="0" fontId="2" fillId="2" borderId="3" xfId="0" applyNumberFormat="1" applyFont="1" applyFill="1" applyBorder="1" applyAlignment="1">
      <alignment horizontal="center" vertical="top" wrapText="1" shrinkToFit="1"/>
    </xf>
    <xf numFmtId="0" fontId="2" fillId="2" borderId="2" xfId="0" applyNumberFormat="1" applyFont="1" applyFill="1" applyBorder="1" applyAlignment="1">
      <alignment horizontal="center" vertical="top" wrapText="1" shrinkToFit="1"/>
    </xf>
    <xf numFmtId="0" fontId="11" fillId="2" borderId="6" xfId="0" applyNumberFormat="1" applyFont="1" applyFill="1" applyBorder="1" applyAlignment="1">
      <alignment horizontal="center" vertical="top" wrapText="1" shrinkToFit="1"/>
    </xf>
    <xf numFmtId="0" fontId="11" fillId="2" borderId="5" xfId="0" applyNumberFormat="1" applyFont="1" applyFill="1" applyBorder="1" applyAlignment="1">
      <alignment horizontal="center" vertical="top" wrapText="1" shrinkToFit="1"/>
    </xf>
    <xf numFmtId="0" fontId="11" fillId="2" borderId="4" xfId="0" applyNumberFormat="1" applyFont="1" applyFill="1" applyBorder="1" applyAlignment="1">
      <alignment horizontal="center" vertical="top" wrapText="1" shrinkToFit="1"/>
    </xf>
    <xf numFmtId="164" fontId="11" fillId="2" borderId="1" xfId="0" applyNumberFormat="1" applyFont="1" applyFill="1" applyBorder="1" applyAlignment="1">
      <alignment horizontal="center" vertical="top" wrapText="1" shrinkToFit="1"/>
    </xf>
    <xf numFmtId="0" fontId="18" fillId="2" borderId="0" xfId="0" applyFont="1" applyFill="1" applyAlignment="1">
      <alignment horizontal="right" vertical="top"/>
    </xf>
  </cellXfs>
  <cellStyles count="3">
    <cellStyle name="Обычный" xfId="0" builtinId="0"/>
    <cellStyle name="Обычный 2" xfId="2"/>
    <cellStyle name="Обычный_на 01.03.09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tabSelected="1" topLeftCell="B1" zoomScale="80" zoomScaleNormal="80" workbookViewId="0">
      <selection activeCell="J1" sqref="J1:K1"/>
    </sheetView>
  </sheetViews>
  <sheetFormatPr defaultRowHeight="12.75" x14ac:dyDescent="0.2"/>
  <cols>
    <col min="1" max="1" width="9.28515625" style="2" customWidth="1"/>
    <col min="2" max="2" width="86.5703125" style="5" customWidth="1"/>
    <col min="3" max="3" width="26.42578125" style="4" customWidth="1"/>
    <col min="4" max="4" width="24.140625" style="3" customWidth="1"/>
    <col min="5" max="5" width="21.7109375" style="3" customWidth="1"/>
    <col min="6" max="6" width="23.85546875" style="3" customWidth="1"/>
    <col min="7" max="7" width="21.28515625" style="3" customWidth="1"/>
    <col min="8" max="8" width="20" style="3" customWidth="1"/>
    <col min="9" max="9" width="18.7109375" style="2" customWidth="1"/>
    <col min="10" max="10" width="22.7109375" style="2" customWidth="1"/>
    <col min="11" max="11" width="18.7109375" style="2" customWidth="1"/>
    <col min="12" max="12" width="9.140625" style="1" customWidth="1"/>
    <col min="13" max="13" width="12.42578125" style="1" hidden="1" customWidth="1"/>
    <col min="14" max="14" width="27.5703125" style="1" customWidth="1"/>
    <col min="15" max="15" width="29.42578125" style="1" customWidth="1"/>
    <col min="16" max="16384" width="9.140625" style="1"/>
  </cols>
  <sheetData>
    <row r="1" spans="1:15" s="34" customFormat="1" ht="19.5" customHeight="1" x14ac:dyDescent="0.2">
      <c r="A1" s="2"/>
      <c r="B1" s="5"/>
      <c r="C1" s="11"/>
      <c r="D1" s="2"/>
      <c r="E1" s="11"/>
      <c r="F1" s="2"/>
      <c r="G1" s="11"/>
      <c r="J1" s="49" t="s">
        <v>170</v>
      </c>
      <c r="K1" s="49"/>
    </row>
    <row r="2" spans="1:15" s="34" customFormat="1" ht="25.5" customHeight="1" x14ac:dyDescent="0.2">
      <c r="A2" s="39" t="s">
        <v>169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5" s="34" customFormat="1" ht="19.5" customHeight="1" x14ac:dyDescent="0.2">
      <c r="A3" s="40" t="s">
        <v>168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5" s="34" customFormat="1" ht="19.5" customHeight="1" x14ac:dyDescent="0.2">
      <c r="A4" s="37"/>
      <c r="B4" s="5"/>
      <c r="C4" s="11"/>
      <c r="D4" s="2"/>
      <c r="E4" s="2"/>
      <c r="F4" s="11"/>
      <c r="G4" s="38"/>
      <c r="H4" s="38"/>
      <c r="I4" s="37"/>
      <c r="J4" s="37"/>
      <c r="K4" s="36" t="s">
        <v>167</v>
      </c>
    </row>
    <row r="5" spans="1:15" s="34" customFormat="1" ht="18.75" customHeight="1" x14ac:dyDescent="0.2">
      <c r="A5" s="41" t="s">
        <v>166</v>
      </c>
      <c r="B5" s="42" t="s">
        <v>165</v>
      </c>
      <c r="C5" s="45" t="s">
        <v>164</v>
      </c>
      <c r="D5" s="46"/>
      <c r="E5" s="46"/>
      <c r="F5" s="46"/>
      <c r="G5" s="46"/>
      <c r="H5" s="46"/>
      <c r="I5" s="46"/>
      <c r="J5" s="46"/>
      <c r="K5" s="47"/>
      <c r="N5" s="35"/>
      <c r="O5" s="35"/>
    </row>
    <row r="6" spans="1:15" s="34" customFormat="1" ht="13.15" customHeight="1" x14ac:dyDescent="0.2">
      <c r="A6" s="41"/>
      <c r="B6" s="43"/>
      <c r="C6" s="48" t="s">
        <v>163</v>
      </c>
      <c r="D6" s="41" t="s">
        <v>161</v>
      </c>
      <c r="E6" s="41" t="s">
        <v>160</v>
      </c>
      <c r="F6" s="48" t="s">
        <v>162</v>
      </c>
      <c r="G6" s="41" t="s">
        <v>161</v>
      </c>
      <c r="H6" s="41" t="s">
        <v>160</v>
      </c>
      <c r="I6" s="41" t="s">
        <v>159</v>
      </c>
      <c r="J6" s="41" t="s">
        <v>158</v>
      </c>
      <c r="K6" s="41" t="s">
        <v>157</v>
      </c>
    </row>
    <row r="7" spans="1:15" s="34" customFormat="1" ht="41.25" customHeight="1" x14ac:dyDescent="0.2">
      <c r="A7" s="41"/>
      <c r="B7" s="44"/>
      <c r="C7" s="48"/>
      <c r="D7" s="41"/>
      <c r="E7" s="41"/>
      <c r="F7" s="48"/>
      <c r="G7" s="41"/>
      <c r="H7" s="41"/>
      <c r="I7" s="41"/>
      <c r="J7" s="41"/>
      <c r="K7" s="41"/>
    </row>
    <row r="8" spans="1:15" ht="18.75" customHeight="1" x14ac:dyDescent="0.2">
      <c r="A8" s="27"/>
      <c r="B8" s="18" t="s">
        <v>156</v>
      </c>
      <c r="C8" s="17">
        <f t="shared" ref="C8:H8" si="0">C11+C12+C13</f>
        <v>160169336.90000001</v>
      </c>
      <c r="D8" s="17">
        <f t="shared" si="0"/>
        <v>135498031.90000001</v>
      </c>
      <c r="E8" s="17">
        <f t="shared" si="0"/>
        <v>24671305</v>
      </c>
      <c r="F8" s="17">
        <f t="shared" si="0"/>
        <v>168087790.19999999</v>
      </c>
      <c r="G8" s="17">
        <f t="shared" si="0"/>
        <v>142038216.19999999</v>
      </c>
      <c r="H8" s="17">
        <f t="shared" si="0"/>
        <v>26049574</v>
      </c>
      <c r="I8" s="16">
        <f>F8/C8*100</f>
        <v>104.94380101288911</v>
      </c>
      <c r="J8" s="16"/>
      <c r="K8" s="16"/>
    </row>
    <row r="9" spans="1:15" ht="20.25" hidden="1" customHeight="1" x14ac:dyDescent="0.2">
      <c r="A9" s="27"/>
      <c r="B9" s="29" t="s">
        <v>151</v>
      </c>
      <c r="C9" s="17">
        <f>D8+E8</f>
        <v>160169336.90000001</v>
      </c>
      <c r="D9" s="17"/>
      <c r="E9" s="17"/>
      <c r="F9" s="17">
        <f>G8+H8</f>
        <v>168087790.19999999</v>
      </c>
      <c r="G9" s="17"/>
      <c r="H9" s="17"/>
      <c r="I9" s="16"/>
      <c r="J9" s="16"/>
      <c r="K9" s="16"/>
    </row>
    <row r="10" spans="1:15" ht="17.25" customHeight="1" x14ac:dyDescent="0.2">
      <c r="A10" s="27"/>
      <c r="B10" s="14" t="s">
        <v>150</v>
      </c>
      <c r="C10" s="12"/>
      <c r="D10" s="30"/>
      <c r="E10" s="17"/>
      <c r="F10" s="17"/>
      <c r="G10" s="17"/>
      <c r="H10" s="17"/>
      <c r="I10" s="16"/>
      <c r="J10" s="16"/>
      <c r="K10" s="16"/>
    </row>
    <row r="11" spans="1:15" ht="16.5" customHeight="1" x14ac:dyDescent="0.2">
      <c r="A11" s="27"/>
      <c r="B11" s="32" t="s">
        <v>155</v>
      </c>
      <c r="C11" s="13">
        <f>D11</f>
        <v>135498031.90000001</v>
      </c>
      <c r="D11" s="13">
        <v>135498031.90000001</v>
      </c>
      <c r="E11" s="13"/>
      <c r="F11" s="13">
        <f>G11</f>
        <v>142038216.19999999</v>
      </c>
      <c r="G11" s="13">
        <v>142038216.19999999</v>
      </c>
      <c r="H11" s="13"/>
      <c r="I11" s="12">
        <f>F11/C11*100</f>
        <v>104.82677438800496</v>
      </c>
      <c r="J11" s="12"/>
      <c r="K11" s="12"/>
    </row>
    <row r="12" spans="1:15" ht="19.5" customHeight="1" x14ac:dyDescent="0.2">
      <c r="A12" s="27"/>
      <c r="B12" s="32" t="s">
        <v>154</v>
      </c>
      <c r="C12" s="13">
        <f>E12</f>
        <v>24271305</v>
      </c>
      <c r="D12" s="13"/>
      <c r="E12" s="13">
        <f>24671305-E13</f>
        <v>24271305</v>
      </c>
      <c r="F12" s="13">
        <f>H12</f>
        <v>25214310</v>
      </c>
      <c r="G12" s="13"/>
      <c r="H12" s="13">
        <f>26049574-H13</f>
        <v>25214310</v>
      </c>
      <c r="I12" s="12">
        <f>F12/C12*100</f>
        <v>103.88526698502613</v>
      </c>
      <c r="J12" s="12"/>
      <c r="K12" s="12"/>
      <c r="N12" s="33"/>
    </row>
    <row r="13" spans="1:15" ht="33" customHeight="1" x14ac:dyDescent="0.2">
      <c r="A13" s="27"/>
      <c r="B13" s="32" t="s">
        <v>153</v>
      </c>
      <c r="C13" s="13">
        <f>E13</f>
        <v>400000</v>
      </c>
      <c r="D13" s="13"/>
      <c r="E13" s="13">
        <v>400000</v>
      </c>
      <c r="F13" s="13">
        <f>H13</f>
        <v>835264</v>
      </c>
      <c r="G13" s="13"/>
      <c r="H13" s="13">
        <f>768999.6--66264.4</f>
        <v>835264</v>
      </c>
      <c r="I13" s="12"/>
      <c r="J13" s="12"/>
      <c r="K13" s="12"/>
      <c r="N13" s="33"/>
    </row>
    <row r="14" spans="1:15" ht="15.75" x14ac:dyDescent="0.2">
      <c r="A14" s="27"/>
      <c r="B14" s="32"/>
      <c r="C14" s="12"/>
      <c r="D14" s="30"/>
      <c r="E14" s="31"/>
      <c r="F14" s="30"/>
      <c r="G14" s="13"/>
      <c r="H14" s="13"/>
      <c r="I14" s="12"/>
      <c r="J14" s="12"/>
      <c r="K14" s="12"/>
    </row>
    <row r="15" spans="1:15" ht="16.5" customHeight="1" x14ac:dyDescent="0.2">
      <c r="A15" s="27"/>
      <c r="B15" s="18" t="s">
        <v>152</v>
      </c>
      <c r="C15" s="16">
        <f t="shared" ref="C15:H15" si="1">C18+C28+C30+C34+C45+C50+C53+C62+C74+C66+C80+C84+C88+C90</f>
        <v>181883493.98999998</v>
      </c>
      <c r="D15" s="16">
        <f t="shared" si="1"/>
        <v>156010004.79999998</v>
      </c>
      <c r="E15" s="16">
        <f t="shared" si="1"/>
        <v>25873489.189999998</v>
      </c>
      <c r="F15" s="16">
        <f t="shared" si="1"/>
        <v>174404543.90999997</v>
      </c>
      <c r="G15" s="16">
        <f t="shared" si="1"/>
        <v>150597973.50999996</v>
      </c>
      <c r="H15" s="16">
        <f t="shared" si="1"/>
        <v>23806570.399999999</v>
      </c>
      <c r="I15" s="16">
        <f>F15/C15*100</f>
        <v>95.888054536487402</v>
      </c>
      <c r="J15" s="16">
        <f>G15/D15*100</f>
        <v>96.530971653428196</v>
      </c>
      <c r="K15" s="16">
        <f>H15/E15*100</f>
        <v>92.011441615694977</v>
      </c>
    </row>
    <row r="16" spans="1:15" ht="15.75" hidden="1" x14ac:dyDescent="0.2">
      <c r="A16" s="27"/>
      <c r="B16" s="29" t="s">
        <v>151</v>
      </c>
      <c r="C16" s="28">
        <f>D15+E15</f>
        <v>181883493.98999998</v>
      </c>
      <c r="D16" s="16"/>
      <c r="E16" s="28"/>
      <c r="F16" s="28">
        <f>G15+H15</f>
        <v>174404543.90999997</v>
      </c>
      <c r="G16" s="16"/>
      <c r="H16" s="28"/>
      <c r="I16" s="16"/>
      <c r="J16" s="16"/>
      <c r="K16" s="16"/>
    </row>
    <row r="17" spans="1:13" ht="16.5" customHeight="1" x14ac:dyDescent="0.2">
      <c r="A17" s="27"/>
      <c r="B17" s="14" t="s">
        <v>150</v>
      </c>
      <c r="C17" s="26"/>
      <c r="D17" s="12"/>
      <c r="E17" s="26"/>
      <c r="F17" s="26"/>
      <c r="G17" s="12"/>
      <c r="H17" s="26"/>
      <c r="I17" s="16"/>
      <c r="J17" s="12"/>
      <c r="K17" s="12"/>
    </row>
    <row r="18" spans="1:13" ht="20.25" customHeight="1" x14ac:dyDescent="0.2">
      <c r="A18" s="19" t="s">
        <v>149</v>
      </c>
      <c r="B18" s="18" t="s">
        <v>148</v>
      </c>
      <c r="C18" s="17">
        <f>SUM(C19:C27)</f>
        <v>9378697.3900000006</v>
      </c>
      <c r="D18" s="17">
        <f>SUM(D19:D27)</f>
        <v>9173656.6900000013</v>
      </c>
      <c r="E18" s="17">
        <f>SUM(E19:E27)</f>
        <v>205040.7</v>
      </c>
      <c r="F18" s="17">
        <f>SUM(F19:F27)</f>
        <v>8712741.2799999993</v>
      </c>
      <c r="G18" s="17">
        <f t="shared" ref="G18:G49" si="2">F18-H18</f>
        <v>8521240.4799999986</v>
      </c>
      <c r="H18" s="17">
        <f>SUM(H19:H27)</f>
        <v>191500.79999999999</v>
      </c>
      <c r="I18" s="16">
        <f>F18/C18*100</f>
        <v>92.899268605146872</v>
      </c>
      <c r="J18" s="16">
        <f>G18/D18*100</f>
        <v>92.888155377438679</v>
      </c>
      <c r="K18" s="16">
        <f>H18/E18*100</f>
        <v>93.396481771667766</v>
      </c>
      <c r="M18" s="25"/>
    </row>
    <row r="19" spans="1:13" ht="32.25" customHeight="1" x14ac:dyDescent="0.2">
      <c r="A19" s="15" t="s">
        <v>147</v>
      </c>
      <c r="B19" s="14" t="s">
        <v>146</v>
      </c>
      <c r="C19" s="24">
        <v>6571.47</v>
      </c>
      <c r="D19" s="13">
        <f t="shared" ref="D19:D29" si="3">C19-E19</f>
        <v>6571.47</v>
      </c>
      <c r="E19" s="13">
        <v>0</v>
      </c>
      <c r="F19" s="24">
        <v>5920.4</v>
      </c>
      <c r="G19" s="13">
        <f t="shared" si="2"/>
        <v>5920.4</v>
      </c>
      <c r="H19" s="13">
        <v>0</v>
      </c>
      <c r="I19" s="12">
        <f t="shared" ref="I19:I27" si="4">F19/C19*100</f>
        <v>90.092475503958767</v>
      </c>
      <c r="J19" s="12">
        <f t="shared" ref="J19:J27" si="5">G19/D19*100</f>
        <v>90.092475503958767</v>
      </c>
      <c r="K19" s="12"/>
    </row>
    <row r="20" spans="1:13" ht="31.5" customHeight="1" x14ac:dyDescent="0.2">
      <c r="A20" s="15" t="s">
        <v>145</v>
      </c>
      <c r="B20" s="14" t="s">
        <v>144</v>
      </c>
      <c r="C20" s="24">
        <v>655236.5</v>
      </c>
      <c r="D20" s="13">
        <f t="shared" si="3"/>
        <v>629107.6</v>
      </c>
      <c r="E20" s="13">
        <v>26128.9</v>
      </c>
      <c r="F20" s="24">
        <v>617539.51</v>
      </c>
      <c r="G20" s="13">
        <f t="shared" si="2"/>
        <v>591656.31000000006</v>
      </c>
      <c r="H20" s="13">
        <v>25883.200000000001</v>
      </c>
      <c r="I20" s="12">
        <f t="shared" si="4"/>
        <v>94.24681164739755</v>
      </c>
      <c r="J20" s="12">
        <f t="shared" si="5"/>
        <v>94.046918206042989</v>
      </c>
      <c r="K20" s="12">
        <f>H20/E20*100</f>
        <v>99.059661906930643</v>
      </c>
    </row>
    <row r="21" spans="1:13" ht="33.75" customHeight="1" x14ac:dyDescent="0.2">
      <c r="A21" s="15" t="s">
        <v>143</v>
      </c>
      <c r="B21" s="14" t="s">
        <v>142</v>
      </c>
      <c r="C21" s="24">
        <v>3414880.11</v>
      </c>
      <c r="D21" s="13">
        <f t="shared" si="3"/>
        <v>3348863.81</v>
      </c>
      <c r="E21" s="13">
        <v>66016.3</v>
      </c>
      <c r="F21" s="24">
        <v>3395053.79</v>
      </c>
      <c r="G21" s="13">
        <f t="shared" si="2"/>
        <v>3329037.49</v>
      </c>
      <c r="H21" s="13">
        <v>66016.3</v>
      </c>
      <c r="I21" s="12">
        <f t="shared" si="4"/>
        <v>99.419413878046811</v>
      </c>
      <c r="J21" s="12">
        <f t="shared" si="5"/>
        <v>99.407968758215944</v>
      </c>
      <c r="K21" s="12">
        <f>H21/E21*100</f>
        <v>100</v>
      </c>
    </row>
    <row r="22" spans="1:13" ht="18.75" customHeight="1" x14ac:dyDescent="0.2">
      <c r="A22" s="15" t="s">
        <v>141</v>
      </c>
      <c r="B22" s="14" t="s">
        <v>140</v>
      </c>
      <c r="C22" s="24">
        <v>443264.46</v>
      </c>
      <c r="D22" s="13">
        <f t="shared" si="3"/>
        <v>441139.16000000003</v>
      </c>
      <c r="E22" s="13">
        <v>2125.3000000000002</v>
      </c>
      <c r="F22" s="24">
        <v>441616.59</v>
      </c>
      <c r="G22" s="13">
        <f t="shared" si="2"/>
        <v>439491.29000000004</v>
      </c>
      <c r="H22" s="13">
        <v>2125.3000000000002</v>
      </c>
      <c r="I22" s="12">
        <f t="shared" si="4"/>
        <v>99.62824224617512</v>
      </c>
      <c r="J22" s="12">
        <f t="shared" si="5"/>
        <v>99.626451208729691</v>
      </c>
      <c r="K22" s="12">
        <f>H22/E22*100</f>
        <v>100</v>
      </c>
    </row>
    <row r="23" spans="1:13" ht="30.75" customHeight="1" x14ac:dyDescent="0.2">
      <c r="A23" s="15" t="s">
        <v>139</v>
      </c>
      <c r="B23" s="14" t="s">
        <v>138</v>
      </c>
      <c r="C23" s="24">
        <v>89995.28</v>
      </c>
      <c r="D23" s="13">
        <f t="shared" si="3"/>
        <v>88231.98</v>
      </c>
      <c r="E23" s="13">
        <v>1763.3</v>
      </c>
      <c r="F23" s="24">
        <v>88448.72</v>
      </c>
      <c r="G23" s="13">
        <f t="shared" si="2"/>
        <v>86685.42</v>
      </c>
      <c r="H23" s="13">
        <v>1763.3</v>
      </c>
      <c r="I23" s="12">
        <f t="shared" si="4"/>
        <v>98.281509874740109</v>
      </c>
      <c r="J23" s="12">
        <f t="shared" si="5"/>
        <v>98.247166163561104</v>
      </c>
      <c r="K23" s="12">
        <f>H23/E23*100</f>
        <v>100</v>
      </c>
    </row>
    <row r="24" spans="1:13" ht="21.75" customHeight="1" x14ac:dyDescent="0.2">
      <c r="A24" s="15" t="s">
        <v>137</v>
      </c>
      <c r="B24" s="14" t="s">
        <v>136</v>
      </c>
      <c r="C24" s="24">
        <v>246564.72</v>
      </c>
      <c r="D24" s="13">
        <f t="shared" si="3"/>
        <v>246564.72</v>
      </c>
      <c r="E24" s="13">
        <v>0</v>
      </c>
      <c r="F24" s="24">
        <v>213375.55</v>
      </c>
      <c r="G24" s="13">
        <f t="shared" si="2"/>
        <v>213375.55</v>
      </c>
      <c r="H24" s="13">
        <v>0</v>
      </c>
      <c r="I24" s="12">
        <f t="shared" si="4"/>
        <v>86.539367838188682</v>
      </c>
      <c r="J24" s="12">
        <f t="shared" si="5"/>
        <v>86.539367838188682</v>
      </c>
      <c r="K24" s="12"/>
    </row>
    <row r="25" spans="1:13" ht="23.25" customHeight="1" x14ac:dyDescent="0.2">
      <c r="A25" s="15" t="s">
        <v>135</v>
      </c>
      <c r="B25" s="14" t="s">
        <v>134</v>
      </c>
      <c r="C25" s="24">
        <v>325500.53999999998</v>
      </c>
      <c r="D25" s="13">
        <f t="shared" si="3"/>
        <v>325500.53999999998</v>
      </c>
      <c r="E25" s="13">
        <v>0</v>
      </c>
      <c r="F25" s="24">
        <v>0</v>
      </c>
      <c r="G25" s="13">
        <f t="shared" si="2"/>
        <v>0</v>
      </c>
      <c r="H25" s="13">
        <v>0</v>
      </c>
      <c r="I25" s="12">
        <f t="shared" si="4"/>
        <v>0</v>
      </c>
      <c r="J25" s="12">
        <f t="shared" si="5"/>
        <v>0</v>
      </c>
      <c r="K25" s="12"/>
    </row>
    <row r="26" spans="1:13" ht="20.25" customHeight="1" x14ac:dyDescent="0.2">
      <c r="A26" s="15" t="s">
        <v>133</v>
      </c>
      <c r="B26" s="14" t="s">
        <v>132</v>
      </c>
      <c r="C26" s="24">
        <v>18500</v>
      </c>
      <c r="D26" s="13">
        <f t="shared" si="3"/>
        <v>18500</v>
      </c>
      <c r="E26" s="13">
        <v>0</v>
      </c>
      <c r="F26" s="24">
        <v>18500</v>
      </c>
      <c r="G26" s="13">
        <f t="shared" si="2"/>
        <v>18500</v>
      </c>
      <c r="H26" s="13">
        <v>0</v>
      </c>
      <c r="I26" s="12">
        <f t="shared" si="4"/>
        <v>100</v>
      </c>
      <c r="J26" s="12">
        <f t="shared" si="5"/>
        <v>100</v>
      </c>
      <c r="K26" s="12"/>
    </row>
    <row r="27" spans="1:13" ht="18.75" customHeight="1" x14ac:dyDescent="0.2">
      <c r="A27" s="15" t="s">
        <v>131</v>
      </c>
      <c r="B27" s="14" t="s">
        <v>130</v>
      </c>
      <c r="C27" s="24">
        <v>4178184.31</v>
      </c>
      <c r="D27" s="13">
        <f t="shared" si="3"/>
        <v>4069177.41</v>
      </c>
      <c r="E27" s="13">
        <f>108538.1+468.8</f>
        <v>109006.90000000001</v>
      </c>
      <c r="F27" s="24">
        <v>3932286.72</v>
      </c>
      <c r="G27" s="13">
        <f t="shared" si="2"/>
        <v>3836574.02</v>
      </c>
      <c r="H27" s="13">
        <f>95259.5+453.2</f>
        <v>95712.7</v>
      </c>
      <c r="I27" s="12">
        <f t="shared" si="4"/>
        <v>94.114726116522135</v>
      </c>
      <c r="J27" s="12">
        <f t="shared" si="5"/>
        <v>94.283773682897746</v>
      </c>
      <c r="K27" s="12">
        <f>H27/E27*100</f>
        <v>87.804258262550334</v>
      </c>
    </row>
    <row r="28" spans="1:13" ht="18.75" customHeight="1" x14ac:dyDescent="0.2">
      <c r="A28" s="19" t="s">
        <v>129</v>
      </c>
      <c r="B28" s="18" t="s">
        <v>128</v>
      </c>
      <c r="C28" s="17">
        <f>C29</f>
        <v>78850.5</v>
      </c>
      <c r="D28" s="17">
        <f t="shared" si="3"/>
        <v>0</v>
      </c>
      <c r="E28" s="17">
        <f>E29</f>
        <v>78850.5</v>
      </c>
      <c r="F28" s="17">
        <f>F29</f>
        <v>78850.5</v>
      </c>
      <c r="G28" s="17">
        <f t="shared" si="2"/>
        <v>0</v>
      </c>
      <c r="H28" s="17">
        <f>H29</f>
        <v>78850.5</v>
      </c>
      <c r="I28" s="16">
        <f t="shared" ref="I28:I59" si="6">F28/C28*100</f>
        <v>100</v>
      </c>
      <c r="J28" s="12"/>
      <c r="K28" s="16">
        <f>H28/E28*100</f>
        <v>100</v>
      </c>
    </row>
    <row r="29" spans="1:13" ht="19.5" customHeight="1" x14ac:dyDescent="0.2">
      <c r="A29" s="15" t="s">
        <v>127</v>
      </c>
      <c r="B29" s="14" t="s">
        <v>126</v>
      </c>
      <c r="C29" s="13">
        <v>78850.5</v>
      </c>
      <c r="D29" s="13">
        <f t="shared" si="3"/>
        <v>0</v>
      </c>
      <c r="E29" s="13">
        <v>78850.5</v>
      </c>
      <c r="F29" s="13">
        <v>78850.5</v>
      </c>
      <c r="G29" s="13">
        <f t="shared" si="2"/>
        <v>0</v>
      </c>
      <c r="H29" s="13">
        <v>78850.5</v>
      </c>
      <c r="I29" s="12">
        <f t="shared" si="6"/>
        <v>100</v>
      </c>
      <c r="J29" s="12"/>
      <c r="K29" s="12">
        <f>H29/E29*100</f>
        <v>100</v>
      </c>
    </row>
    <row r="30" spans="1:13" ht="20.25" customHeight="1" x14ac:dyDescent="0.2">
      <c r="A30" s="19" t="s">
        <v>125</v>
      </c>
      <c r="B30" s="18" t="s">
        <v>124</v>
      </c>
      <c r="C30" s="17">
        <f>C31+C32+C33</f>
        <v>2603768.7300000004</v>
      </c>
      <c r="D30" s="17">
        <f>D31+D32+D33</f>
        <v>2603768.7300000004</v>
      </c>
      <c r="E30" s="17">
        <f>SUM(E31:E33)</f>
        <v>0</v>
      </c>
      <c r="F30" s="17">
        <f>F31+F32+F33</f>
        <v>2541664.0299999998</v>
      </c>
      <c r="G30" s="17">
        <f t="shared" si="2"/>
        <v>2541664.0299999998</v>
      </c>
      <c r="H30" s="17">
        <f>SUM(H31:H33)</f>
        <v>0</v>
      </c>
      <c r="I30" s="16">
        <f t="shared" si="6"/>
        <v>97.614815045420698</v>
      </c>
      <c r="J30" s="16">
        <f t="shared" ref="J30:J61" si="7">G30/D30*100</f>
        <v>97.614815045420698</v>
      </c>
      <c r="K30" s="16"/>
    </row>
    <row r="31" spans="1:13" ht="37.5" customHeight="1" x14ac:dyDescent="0.2">
      <c r="A31" s="15" t="s">
        <v>123</v>
      </c>
      <c r="B31" s="14" t="s">
        <v>122</v>
      </c>
      <c r="C31" s="24">
        <v>569754.78</v>
      </c>
      <c r="D31" s="13">
        <f>C31-E31</f>
        <v>569754.78</v>
      </c>
      <c r="E31" s="13">
        <v>0</v>
      </c>
      <c r="F31" s="13">
        <v>520183.6</v>
      </c>
      <c r="G31" s="13">
        <f t="shared" si="2"/>
        <v>520183.6</v>
      </c>
      <c r="H31" s="13">
        <v>0</v>
      </c>
      <c r="I31" s="12">
        <f t="shared" si="6"/>
        <v>91.299558732969288</v>
      </c>
      <c r="J31" s="12">
        <f t="shared" si="7"/>
        <v>91.299558732969288</v>
      </c>
      <c r="K31" s="12"/>
    </row>
    <row r="32" spans="1:13" ht="21.75" customHeight="1" x14ac:dyDescent="0.2">
      <c r="A32" s="15" t="s">
        <v>121</v>
      </c>
      <c r="B32" s="14" t="s">
        <v>120</v>
      </c>
      <c r="C32" s="24">
        <v>1578951.96</v>
      </c>
      <c r="D32" s="13">
        <f>C32-E32</f>
        <v>1578951.96</v>
      </c>
      <c r="E32" s="13">
        <v>0</v>
      </c>
      <c r="F32" s="13">
        <v>1576258.66</v>
      </c>
      <c r="G32" s="13">
        <f t="shared" si="2"/>
        <v>1576258.66</v>
      </c>
      <c r="H32" s="13">
        <v>0</v>
      </c>
      <c r="I32" s="12">
        <f t="shared" si="6"/>
        <v>99.829424829365934</v>
      </c>
      <c r="J32" s="12">
        <f t="shared" si="7"/>
        <v>99.829424829365934</v>
      </c>
      <c r="K32" s="12"/>
    </row>
    <row r="33" spans="1:13" ht="36" customHeight="1" x14ac:dyDescent="0.2">
      <c r="A33" s="15" t="s">
        <v>119</v>
      </c>
      <c r="B33" s="14" t="s">
        <v>118</v>
      </c>
      <c r="C33" s="24">
        <v>455061.99</v>
      </c>
      <c r="D33" s="13">
        <f>C33-E33</f>
        <v>455061.99</v>
      </c>
      <c r="E33" s="13">
        <v>0</v>
      </c>
      <c r="F33" s="13">
        <v>445221.77</v>
      </c>
      <c r="G33" s="13">
        <f t="shared" si="2"/>
        <v>445221.77</v>
      </c>
      <c r="H33" s="13">
        <v>0</v>
      </c>
      <c r="I33" s="12">
        <f t="shared" si="6"/>
        <v>97.837608893680624</v>
      </c>
      <c r="J33" s="12">
        <f t="shared" si="7"/>
        <v>97.837608893680624</v>
      </c>
      <c r="K33" s="12"/>
    </row>
    <row r="34" spans="1:13" ht="15.75" x14ac:dyDescent="0.2">
      <c r="A34" s="19" t="s">
        <v>117</v>
      </c>
      <c r="B34" s="18" t="s">
        <v>116</v>
      </c>
      <c r="C34" s="17">
        <f>C35+C36+C37+C38+C39+C40+C41+C42+C43+C44</f>
        <v>32733064.439999998</v>
      </c>
      <c r="D34" s="17">
        <f>D35+D36+D37+D38+D39+D40+D41+D42+D43+D44</f>
        <v>25255056.069999997</v>
      </c>
      <c r="E34" s="17">
        <f>SUM(E35:E44)</f>
        <v>7478008.3700000001</v>
      </c>
      <c r="F34" s="17">
        <f>SUM(F35:F44)</f>
        <v>30138410.969999999</v>
      </c>
      <c r="G34" s="17">
        <f t="shared" si="2"/>
        <v>24214195.57</v>
      </c>
      <c r="H34" s="17">
        <f>SUM(H35:H44)</f>
        <v>5924215.4000000004</v>
      </c>
      <c r="I34" s="16">
        <f t="shared" si="6"/>
        <v>92.073294956064927</v>
      </c>
      <c r="J34" s="16">
        <f t="shared" si="7"/>
        <v>95.878605467693205</v>
      </c>
      <c r="K34" s="16">
        <f>H34/E34*100</f>
        <v>79.221834302386583</v>
      </c>
    </row>
    <row r="35" spans="1:13" ht="15.75" x14ac:dyDescent="0.2">
      <c r="A35" s="15" t="s">
        <v>115</v>
      </c>
      <c r="B35" s="14" t="s">
        <v>114</v>
      </c>
      <c r="C35" s="24">
        <v>471762.58</v>
      </c>
      <c r="D35" s="13">
        <f t="shared" ref="D35:D44" si="8">C35-E35</f>
        <v>464964.58</v>
      </c>
      <c r="E35" s="13">
        <v>6798</v>
      </c>
      <c r="F35" s="24">
        <v>468082.81</v>
      </c>
      <c r="G35" s="13">
        <f t="shared" si="2"/>
        <v>461284.81</v>
      </c>
      <c r="H35" s="13">
        <v>6798</v>
      </c>
      <c r="I35" s="12">
        <f t="shared" si="6"/>
        <v>99.219995362921736</v>
      </c>
      <c r="J35" s="12">
        <f t="shared" si="7"/>
        <v>99.208591329687948</v>
      </c>
      <c r="K35" s="12">
        <f>H35/E35*100</f>
        <v>100</v>
      </c>
    </row>
    <row r="36" spans="1:13" ht="15.75" x14ac:dyDescent="0.2">
      <c r="A36" s="15" t="s">
        <v>113</v>
      </c>
      <c r="B36" s="14" t="s">
        <v>112</v>
      </c>
      <c r="C36" s="24">
        <v>5504.56</v>
      </c>
      <c r="D36" s="13">
        <f t="shared" si="8"/>
        <v>5504.56</v>
      </c>
      <c r="E36" s="13">
        <v>0</v>
      </c>
      <c r="F36" s="24">
        <v>5504.56</v>
      </c>
      <c r="G36" s="13">
        <f t="shared" si="2"/>
        <v>5504.56</v>
      </c>
      <c r="H36" s="13">
        <v>0</v>
      </c>
      <c r="I36" s="12">
        <f t="shared" si="6"/>
        <v>100</v>
      </c>
      <c r="J36" s="12">
        <f t="shared" si="7"/>
        <v>100</v>
      </c>
      <c r="K36" s="12"/>
    </row>
    <row r="37" spans="1:13" ht="15.75" x14ac:dyDescent="0.2">
      <c r="A37" s="15" t="s">
        <v>111</v>
      </c>
      <c r="B37" s="14" t="s">
        <v>110</v>
      </c>
      <c r="C37" s="24">
        <v>5561004.7599999998</v>
      </c>
      <c r="D37" s="13">
        <f t="shared" si="8"/>
        <v>4650211.46</v>
      </c>
      <c r="E37" s="13">
        <v>910793.3</v>
      </c>
      <c r="F37" s="24">
        <v>5520851.7199999997</v>
      </c>
      <c r="G37" s="13">
        <f t="shared" si="2"/>
        <v>4610058.5199999996</v>
      </c>
      <c r="H37" s="13">
        <v>910793.2</v>
      </c>
      <c r="I37" s="12">
        <f t="shared" si="6"/>
        <v>99.277953504215304</v>
      </c>
      <c r="J37" s="12">
        <f t="shared" si="7"/>
        <v>99.136535180273285</v>
      </c>
      <c r="K37" s="12">
        <f t="shared" ref="K37:K42" si="9">H37/E37*100</f>
        <v>99.99998902056042</v>
      </c>
    </row>
    <row r="38" spans="1:13" ht="15.75" x14ac:dyDescent="0.2">
      <c r="A38" s="15" t="s">
        <v>109</v>
      </c>
      <c r="B38" s="14" t="s">
        <v>108</v>
      </c>
      <c r="C38" s="24">
        <v>95196.06</v>
      </c>
      <c r="D38" s="13">
        <f t="shared" si="8"/>
        <v>30443.86</v>
      </c>
      <c r="E38" s="13">
        <v>64752.2</v>
      </c>
      <c r="F38" s="24">
        <v>90378.42</v>
      </c>
      <c r="G38" s="13">
        <f t="shared" si="2"/>
        <v>28146.22</v>
      </c>
      <c r="H38" s="13">
        <v>62232.2</v>
      </c>
      <c r="I38" s="12">
        <f t="shared" si="6"/>
        <v>94.93924433427182</v>
      </c>
      <c r="J38" s="12">
        <f t="shared" si="7"/>
        <v>92.452862416263898</v>
      </c>
      <c r="K38" s="12">
        <f t="shared" si="9"/>
        <v>96.108240337780032</v>
      </c>
    </row>
    <row r="39" spans="1:13" ht="15.75" x14ac:dyDescent="0.2">
      <c r="A39" s="15" t="s">
        <v>107</v>
      </c>
      <c r="B39" s="14" t="s">
        <v>106</v>
      </c>
      <c r="C39" s="24">
        <v>1725612.93</v>
      </c>
      <c r="D39" s="13">
        <f t="shared" si="8"/>
        <v>1207652.1299999999</v>
      </c>
      <c r="E39" s="13">
        <v>517960.8</v>
      </c>
      <c r="F39" s="24">
        <v>1723885.69</v>
      </c>
      <c r="G39" s="13">
        <f t="shared" si="2"/>
        <v>1207116.8899999999</v>
      </c>
      <c r="H39" s="13">
        <v>516768.8</v>
      </c>
      <c r="I39" s="12">
        <f t="shared" si="6"/>
        <v>99.899905710604514</v>
      </c>
      <c r="J39" s="12">
        <f t="shared" si="7"/>
        <v>99.955679289863056</v>
      </c>
      <c r="K39" s="12">
        <f t="shared" si="9"/>
        <v>99.769866754395309</v>
      </c>
    </row>
    <row r="40" spans="1:13" ht="15.75" x14ac:dyDescent="0.2">
      <c r="A40" s="15" t="s">
        <v>105</v>
      </c>
      <c r="B40" s="14" t="s">
        <v>104</v>
      </c>
      <c r="C40" s="24">
        <v>367557.56</v>
      </c>
      <c r="D40" s="13">
        <f t="shared" si="8"/>
        <v>324463.56</v>
      </c>
      <c r="E40" s="13">
        <v>43094</v>
      </c>
      <c r="F40" s="24">
        <v>296314.39</v>
      </c>
      <c r="G40" s="13">
        <f t="shared" si="2"/>
        <v>253220.39</v>
      </c>
      <c r="H40" s="13">
        <v>43094</v>
      </c>
      <c r="I40" s="12">
        <f t="shared" si="6"/>
        <v>80.617139258406226</v>
      </c>
      <c r="J40" s="12">
        <f t="shared" si="7"/>
        <v>78.042782369767508</v>
      </c>
      <c r="K40" s="12">
        <f t="shared" si="9"/>
        <v>100</v>
      </c>
    </row>
    <row r="41" spans="1:13" ht="15.75" x14ac:dyDescent="0.2">
      <c r="A41" s="15" t="s">
        <v>103</v>
      </c>
      <c r="B41" s="14" t="s">
        <v>102</v>
      </c>
      <c r="C41" s="24">
        <v>18811073.77</v>
      </c>
      <c r="D41" s="13">
        <f t="shared" si="8"/>
        <v>13057288.899999999</v>
      </c>
      <c r="E41" s="13">
        <f>4195772.8+1558012.07</f>
        <v>5753784.8700000001</v>
      </c>
      <c r="F41" s="24">
        <v>16613457.92</v>
      </c>
      <c r="G41" s="13">
        <f t="shared" si="2"/>
        <v>12409673.120000001</v>
      </c>
      <c r="H41" s="13">
        <f>4195772.8+8012</f>
        <v>4203784.8</v>
      </c>
      <c r="I41" s="12">
        <f t="shared" si="6"/>
        <v>88.317435374131762</v>
      </c>
      <c r="J41" s="12">
        <f t="shared" si="7"/>
        <v>95.040197203571125</v>
      </c>
      <c r="K41" s="12">
        <f t="shared" si="9"/>
        <v>73.061209186293397</v>
      </c>
    </row>
    <row r="42" spans="1:13" ht="15.75" x14ac:dyDescent="0.2">
      <c r="A42" s="15" t="s">
        <v>101</v>
      </c>
      <c r="B42" s="14" t="s">
        <v>100</v>
      </c>
      <c r="C42" s="24">
        <v>1563660.58</v>
      </c>
      <c r="D42" s="13">
        <f t="shared" si="8"/>
        <v>1536732.3800000001</v>
      </c>
      <c r="E42" s="13">
        <v>26928.2</v>
      </c>
      <c r="F42" s="24">
        <v>1451644.57</v>
      </c>
      <c r="G42" s="13">
        <f t="shared" si="2"/>
        <v>1424716.37</v>
      </c>
      <c r="H42" s="13">
        <v>26928.2</v>
      </c>
      <c r="I42" s="12">
        <f t="shared" si="6"/>
        <v>92.836296352754516</v>
      </c>
      <c r="J42" s="12">
        <f t="shared" si="7"/>
        <v>92.710766594245896</v>
      </c>
      <c r="K42" s="12">
        <f t="shared" si="9"/>
        <v>100</v>
      </c>
    </row>
    <row r="43" spans="1:13" ht="15.75" x14ac:dyDescent="0.2">
      <c r="A43" s="15" t="s">
        <v>99</v>
      </c>
      <c r="B43" s="14" t="s">
        <v>98</v>
      </c>
      <c r="C43" s="24">
        <v>3500</v>
      </c>
      <c r="D43" s="13">
        <f t="shared" si="8"/>
        <v>3500</v>
      </c>
      <c r="E43" s="13">
        <v>0</v>
      </c>
      <c r="F43" s="24">
        <v>3500</v>
      </c>
      <c r="G43" s="13">
        <f t="shared" si="2"/>
        <v>3500</v>
      </c>
      <c r="H43" s="13">
        <v>0</v>
      </c>
      <c r="I43" s="12">
        <f t="shared" si="6"/>
        <v>100</v>
      </c>
      <c r="J43" s="12">
        <f t="shared" si="7"/>
        <v>100</v>
      </c>
      <c r="K43" s="12"/>
    </row>
    <row r="44" spans="1:13" ht="15.75" x14ac:dyDescent="0.2">
      <c r="A44" s="15" t="s">
        <v>97</v>
      </c>
      <c r="B44" s="14" t="s">
        <v>96</v>
      </c>
      <c r="C44" s="24">
        <v>4128191.64</v>
      </c>
      <c r="D44" s="13">
        <f t="shared" si="8"/>
        <v>3974294.64</v>
      </c>
      <c r="E44" s="13">
        <v>153897</v>
      </c>
      <c r="F44" s="24">
        <v>3964790.89</v>
      </c>
      <c r="G44" s="13">
        <f t="shared" si="2"/>
        <v>3810974.69</v>
      </c>
      <c r="H44" s="13">
        <v>153816.20000000001</v>
      </c>
      <c r="I44" s="12">
        <f t="shared" si="6"/>
        <v>96.041832253698374</v>
      </c>
      <c r="J44" s="12">
        <f t="shared" si="7"/>
        <v>95.890592802148149</v>
      </c>
      <c r="K44" s="12">
        <f>H44/E44*100</f>
        <v>99.947497352125126</v>
      </c>
    </row>
    <row r="45" spans="1:13" ht="15.75" x14ac:dyDescent="0.2">
      <c r="A45" s="19" t="s">
        <v>95</v>
      </c>
      <c r="B45" s="18" t="s">
        <v>94</v>
      </c>
      <c r="C45" s="17">
        <f>SUM(C46:C49)</f>
        <v>17761105.150000002</v>
      </c>
      <c r="D45" s="17">
        <f>SUM(D46:D49)</f>
        <v>15152143.649999999</v>
      </c>
      <c r="E45" s="17">
        <f>SUM(E46:E49)</f>
        <v>2608961.5</v>
      </c>
      <c r="F45" s="17">
        <f>SUM(F46:F49)</f>
        <v>17244626.600000001</v>
      </c>
      <c r="G45" s="17">
        <f t="shared" si="2"/>
        <v>14723994.100000001</v>
      </c>
      <c r="H45" s="17">
        <f>SUM(H46:H49)</f>
        <v>2520632.5</v>
      </c>
      <c r="I45" s="16">
        <f t="shared" si="6"/>
        <v>97.092081007132592</v>
      </c>
      <c r="J45" s="16">
        <f t="shared" si="7"/>
        <v>97.174330181327193</v>
      </c>
      <c r="K45" s="16">
        <f>H45/E45*100</f>
        <v>96.614400020851207</v>
      </c>
    </row>
    <row r="46" spans="1:13" ht="15.75" x14ac:dyDescent="0.2">
      <c r="A46" s="15" t="s">
        <v>93</v>
      </c>
      <c r="B46" s="14" t="s">
        <v>92</v>
      </c>
      <c r="C46" s="24">
        <v>4991935.05</v>
      </c>
      <c r="D46" s="13">
        <f>C46-E46</f>
        <v>3523953.65</v>
      </c>
      <c r="E46" s="13">
        <v>1467981.4</v>
      </c>
      <c r="F46" s="24">
        <v>4797817.9000000004</v>
      </c>
      <c r="G46" s="13">
        <f t="shared" si="2"/>
        <v>3417717.3000000003</v>
      </c>
      <c r="H46" s="13">
        <v>1380100.6</v>
      </c>
      <c r="I46" s="12">
        <f t="shared" si="6"/>
        <v>96.111384702411158</v>
      </c>
      <c r="J46" s="12">
        <f t="shared" si="7"/>
        <v>96.985307965103345</v>
      </c>
      <c r="K46" s="12"/>
      <c r="M46" s="25">
        <f>E46+E47+394718.3</f>
        <v>2337168.5</v>
      </c>
    </row>
    <row r="47" spans="1:13" ht="15.75" x14ac:dyDescent="0.2">
      <c r="A47" s="15" t="s">
        <v>91</v>
      </c>
      <c r="B47" s="14" t="s">
        <v>90</v>
      </c>
      <c r="C47" s="24">
        <v>9966808.2899999991</v>
      </c>
      <c r="D47" s="13">
        <f>C47-E47</f>
        <v>9492339.4899999984</v>
      </c>
      <c r="E47" s="13">
        <v>474468.8</v>
      </c>
      <c r="F47" s="24">
        <v>9748249.3100000005</v>
      </c>
      <c r="G47" s="13">
        <f t="shared" si="2"/>
        <v>9273792.8100000005</v>
      </c>
      <c r="H47" s="13">
        <v>474456.5</v>
      </c>
      <c r="I47" s="12">
        <f t="shared" si="6"/>
        <v>97.807131695115629</v>
      </c>
      <c r="J47" s="12">
        <f t="shared" si="7"/>
        <v>97.697652088505336</v>
      </c>
      <c r="K47" s="12">
        <f>H47/E47*100</f>
        <v>99.997407627224391</v>
      </c>
    </row>
    <row r="48" spans="1:13" ht="15.75" x14ac:dyDescent="0.2">
      <c r="A48" s="15" t="s">
        <v>89</v>
      </c>
      <c r="B48" s="14" t="s">
        <v>88</v>
      </c>
      <c r="C48" s="24">
        <v>2144868.0099999998</v>
      </c>
      <c r="D48" s="13">
        <f>C48-E48</f>
        <v>1478356.7099999997</v>
      </c>
      <c r="E48" s="13">
        <v>666511.30000000005</v>
      </c>
      <c r="F48" s="24">
        <v>2043779.28</v>
      </c>
      <c r="G48" s="13">
        <f t="shared" si="2"/>
        <v>1377703.88</v>
      </c>
      <c r="H48" s="13">
        <v>666075.4</v>
      </c>
      <c r="I48" s="12">
        <f t="shared" si="6"/>
        <v>95.286948682683757</v>
      </c>
      <c r="J48" s="12">
        <f t="shared" si="7"/>
        <v>93.191573500552522</v>
      </c>
      <c r="K48" s="12">
        <f>H48/E48*100</f>
        <v>99.934599758473709</v>
      </c>
    </row>
    <row r="49" spans="1:11" ht="19.5" customHeight="1" x14ac:dyDescent="0.2">
      <c r="A49" s="15" t="s">
        <v>87</v>
      </c>
      <c r="B49" s="14" t="s">
        <v>86</v>
      </c>
      <c r="C49" s="24">
        <v>657493.80000000005</v>
      </c>
      <c r="D49" s="13">
        <f>C49-E49</f>
        <v>657493.80000000005</v>
      </c>
      <c r="E49" s="13">
        <v>0</v>
      </c>
      <c r="F49" s="24">
        <v>654780.11</v>
      </c>
      <c r="G49" s="13">
        <f t="shared" si="2"/>
        <v>654780.11</v>
      </c>
      <c r="H49" s="13">
        <v>0</v>
      </c>
      <c r="I49" s="12">
        <f t="shared" si="6"/>
        <v>99.587267590964345</v>
      </c>
      <c r="J49" s="12">
        <f t="shared" si="7"/>
        <v>99.587267590964345</v>
      </c>
      <c r="K49" s="12"/>
    </row>
    <row r="50" spans="1:11" ht="18.75" customHeight="1" x14ac:dyDescent="0.2">
      <c r="A50" s="19" t="s">
        <v>85</v>
      </c>
      <c r="B50" s="18" t="s">
        <v>84</v>
      </c>
      <c r="C50" s="17">
        <f>SUM(C51:C52)</f>
        <v>567662.29</v>
      </c>
      <c r="D50" s="17">
        <f>SUM(D51:D52)</f>
        <v>502000.29</v>
      </c>
      <c r="E50" s="17">
        <f>SUM(E51:E52)</f>
        <v>65662</v>
      </c>
      <c r="F50" s="17">
        <f>SUM(F51:F52)</f>
        <v>472681.62</v>
      </c>
      <c r="G50" s="17">
        <f t="shared" ref="G50:G81" si="10">F50-H50</f>
        <v>440857.92</v>
      </c>
      <c r="H50" s="17">
        <f>SUM(H51:H52)</f>
        <v>31823.7</v>
      </c>
      <c r="I50" s="16">
        <f t="shared" si="6"/>
        <v>83.268102941979819</v>
      </c>
      <c r="J50" s="16">
        <f t="shared" si="7"/>
        <v>87.820252056029688</v>
      </c>
      <c r="K50" s="16">
        <f t="shared" ref="K50:K58" si="11">H50/E50*100</f>
        <v>48.465931589046939</v>
      </c>
    </row>
    <row r="51" spans="1:11" ht="15.75" customHeight="1" x14ac:dyDescent="0.2">
      <c r="A51" s="15" t="s">
        <v>83</v>
      </c>
      <c r="B51" s="14" t="s">
        <v>82</v>
      </c>
      <c r="C51" s="13">
        <v>127551.38</v>
      </c>
      <c r="D51" s="13">
        <f>C51-E51</f>
        <v>121250.18000000001</v>
      </c>
      <c r="E51" s="13">
        <v>6301.2</v>
      </c>
      <c r="F51" s="13">
        <v>127205.03</v>
      </c>
      <c r="G51" s="13">
        <f t="shared" si="10"/>
        <v>120903.83</v>
      </c>
      <c r="H51" s="13">
        <v>6301.2</v>
      </c>
      <c r="I51" s="12">
        <f t="shared" si="6"/>
        <v>99.728462365518894</v>
      </c>
      <c r="J51" s="12">
        <f t="shared" si="7"/>
        <v>99.714350939520244</v>
      </c>
      <c r="K51" s="12">
        <f t="shared" si="11"/>
        <v>100</v>
      </c>
    </row>
    <row r="52" spans="1:11" ht="18.75" customHeight="1" x14ac:dyDescent="0.2">
      <c r="A52" s="15" t="s">
        <v>81</v>
      </c>
      <c r="B52" s="14" t="s">
        <v>80</v>
      </c>
      <c r="C52" s="13">
        <v>440110.91</v>
      </c>
      <c r="D52" s="13">
        <f>C52-E52</f>
        <v>380750.11</v>
      </c>
      <c r="E52" s="13">
        <v>59360.800000000003</v>
      </c>
      <c r="F52" s="13">
        <v>345476.59</v>
      </c>
      <c r="G52" s="13">
        <f t="shared" si="10"/>
        <v>319954.09000000003</v>
      </c>
      <c r="H52" s="13">
        <v>25522.5</v>
      </c>
      <c r="I52" s="12">
        <f t="shared" si="6"/>
        <v>78.497620065814786</v>
      </c>
      <c r="J52" s="12">
        <f t="shared" si="7"/>
        <v>84.032566661635371</v>
      </c>
      <c r="K52" s="12">
        <f t="shared" si="11"/>
        <v>42.995545882130962</v>
      </c>
    </row>
    <row r="53" spans="1:11" ht="20.25" customHeight="1" x14ac:dyDescent="0.2">
      <c r="A53" s="19" t="s">
        <v>79</v>
      </c>
      <c r="B53" s="18" t="s">
        <v>78</v>
      </c>
      <c r="C53" s="17">
        <f>C54+C55+C56+C57+C58+C59+C60+C61</f>
        <v>41354870.979999997</v>
      </c>
      <c r="D53" s="17">
        <f>D54+D55+D56+D57+D58+D59+D60+D61</f>
        <v>38811023.979999997</v>
      </c>
      <c r="E53" s="17">
        <f>SUM(E54:E61)</f>
        <v>2543847</v>
      </c>
      <c r="F53" s="17">
        <f>F54+F55+F56+F57+F58+F59+F60+F61</f>
        <v>40520447.669999994</v>
      </c>
      <c r="G53" s="17">
        <f t="shared" si="10"/>
        <v>37985548.069999993</v>
      </c>
      <c r="H53" s="17">
        <f>SUM(H54:H61)</f>
        <v>2534899.5999999996</v>
      </c>
      <c r="I53" s="16">
        <f t="shared" si="6"/>
        <v>97.98228530224759</v>
      </c>
      <c r="J53" s="16">
        <f t="shared" si="7"/>
        <v>97.873089072771208</v>
      </c>
      <c r="K53" s="16">
        <f t="shared" si="11"/>
        <v>99.648272871756816</v>
      </c>
    </row>
    <row r="54" spans="1:11" ht="18.75" customHeight="1" x14ac:dyDescent="0.2">
      <c r="A54" s="15" t="s">
        <v>77</v>
      </c>
      <c r="B54" s="14" t="s">
        <v>76</v>
      </c>
      <c r="C54" s="24">
        <v>13802807.529999999</v>
      </c>
      <c r="D54" s="13">
        <f t="shared" ref="D54:D61" si="12">C54-E54</f>
        <v>13549636.129999999</v>
      </c>
      <c r="E54" s="13">
        <v>253171.4</v>
      </c>
      <c r="F54" s="24">
        <v>13650576</v>
      </c>
      <c r="G54" s="13">
        <f t="shared" si="10"/>
        <v>13397404.6</v>
      </c>
      <c r="H54" s="13">
        <v>253171.4</v>
      </c>
      <c r="I54" s="12">
        <f t="shared" si="6"/>
        <v>98.897097350164969</v>
      </c>
      <c r="J54" s="12">
        <f t="shared" si="7"/>
        <v>98.876489903201559</v>
      </c>
      <c r="K54" s="12">
        <f t="shared" si="11"/>
        <v>100</v>
      </c>
    </row>
    <row r="55" spans="1:11" ht="17.25" customHeight="1" x14ac:dyDescent="0.2">
      <c r="A55" s="15" t="s">
        <v>75</v>
      </c>
      <c r="B55" s="14" t="s">
        <v>74</v>
      </c>
      <c r="C55" s="24">
        <v>21042456.16</v>
      </c>
      <c r="D55" s="13">
        <f t="shared" si="12"/>
        <v>19005843.960000001</v>
      </c>
      <c r="E55" s="13">
        <v>2036612.2</v>
      </c>
      <c r="F55" s="24">
        <v>20534921.030000001</v>
      </c>
      <c r="G55" s="13">
        <f t="shared" si="10"/>
        <v>18507037.130000003</v>
      </c>
      <c r="H55" s="13">
        <v>2027883.9</v>
      </c>
      <c r="I55" s="12">
        <f t="shared" si="6"/>
        <v>97.588042355222854</v>
      </c>
      <c r="J55" s="12">
        <f t="shared" si="7"/>
        <v>97.375508127659074</v>
      </c>
      <c r="K55" s="12">
        <f t="shared" si="11"/>
        <v>99.571430437272241</v>
      </c>
    </row>
    <row r="56" spans="1:11" ht="15" customHeight="1" x14ac:dyDescent="0.2">
      <c r="A56" s="15" t="s">
        <v>73</v>
      </c>
      <c r="B56" s="14" t="s">
        <v>72</v>
      </c>
      <c r="C56" s="24">
        <v>695395.77</v>
      </c>
      <c r="D56" s="13">
        <f t="shared" si="12"/>
        <v>481519.97000000003</v>
      </c>
      <c r="E56" s="13">
        <v>213875.8</v>
      </c>
      <c r="F56" s="24">
        <v>690306.3</v>
      </c>
      <c r="G56" s="13">
        <f t="shared" si="10"/>
        <v>476430.50000000006</v>
      </c>
      <c r="H56" s="13">
        <v>213875.8</v>
      </c>
      <c r="I56" s="12">
        <f t="shared" si="6"/>
        <v>99.268118930317911</v>
      </c>
      <c r="J56" s="12">
        <f t="shared" si="7"/>
        <v>98.94304072165481</v>
      </c>
      <c r="K56" s="12">
        <f t="shared" si="11"/>
        <v>100</v>
      </c>
    </row>
    <row r="57" spans="1:11" ht="15.75" customHeight="1" x14ac:dyDescent="0.2">
      <c r="A57" s="15" t="s">
        <v>71</v>
      </c>
      <c r="B57" s="14" t="s">
        <v>70</v>
      </c>
      <c r="C57" s="24">
        <v>3340623.35</v>
      </c>
      <c r="D57" s="13">
        <f t="shared" si="12"/>
        <v>3315951.65</v>
      </c>
      <c r="E57" s="13">
        <v>24671.7</v>
      </c>
      <c r="F57" s="24">
        <v>3289287.74</v>
      </c>
      <c r="G57" s="13">
        <f t="shared" si="10"/>
        <v>3264616.04</v>
      </c>
      <c r="H57" s="13">
        <v>24671.7</v>
      </c>
      <c r="I57" s="12">
        <f t="shared" si="6"/>
        <v>98.463292487014442</v>
      </c>
      <c r="J57" s="12">
        <f t="shared" si="7"/>
        <v>98.451858910548353</v>
      </c>
      <c r="K57" s="12">
        <f t="shared" si="11"/>
        <v>100</v>
      </c>
    </row>
    <row r="58" spans="1:11" ht="18.75" customHeight="1" x14ac:dyDescent="0.2">
      <c r="A58" s="15" t="s">
        <v>69</v>
      </c>
      <c r="B58" s="14" t="s">
        <v>68</v>
      </c>
      <c r="C58" s="24">
        <v>372746.67</v>
      </c>
      <c r="D58" s="13">
        <f t="shared" si="12"/>
        <v>372036.17</v>
      </c>
      <c r="E58" s="13">
        <v>710.5</v>
      </c>
      <c r="F58" s="24">
        <v>372081.72</v>
      </c>
      <c r="G58" s="13">
        <f t="shared" si="10"/>
        <v>371371.22</v>
      </c>
      <c r="H58" s="13">
        <v>710.5</v>
      </c>
      <c r="I58" s="12">
        <f t="shared" si="6"/>
        <v>99.821608064265206</v>
      </c>
      <c r="J58" s="12">
        <f t="shared" si="7"/>
        <v>99.821267378384206</v>
      </c>
      <c r="K58" s="12">
        <f t="shared" si="11"/>
        <v>100</v>
      </c>
    </row>
    <row r="59" spans="1:11" ht="17.25" customHeight="1" x14ac:dyDescent="0.2">
      <c r="A59" s="15" t="s">
        <v>67</v>
      </c>
      <c r="B59" s="14" t="s">
        <v>66</v>
      </c>
      <c r="C59" s="24">
        <v>964943.8</v>
      </c>
      <c r="D59" s="13">
        <f t="shared" si="12"/>
        <v>964943.8</v>
      </c>
      <c r="E59" s="13">
        <v>0</v>
      </c>
      <c r="F59" s="24">
        <v>964623.8</v>
      </c>
      <c r="G59" s="13">
        <f t="shared" si="10"/>
        <v>964623.8</v>
      </c>
      <c r="H59" s="13">
        <v>0</v>
      </c>
      <c r="I59" s="12">
        <f t="shared" si="6"/>
        <v>99.966837446906226</v>
      </c>
      <c r="J59" s="12">
        <f t="shared" si="7"/>
        <v>99.966837446906226</v>
      </c>
      <c r="K59" s="12"/>
    </row>
    <row r="60" spans="1:11" ht="15.75" customHeight="1" x14ac:dyDescent="0.2">
      <c r="A60" s="15" t="s">
        <v>65</v>
      </c>
      <c r="B60" s="14" t="s">
        <v>64</v>
      </c>
      <c r="C60" s="24">
        <v>780239.37</v>
      </c>
      <c r="D60" s="13">
        <f t="shared" si="12"/>
        <v>780239.37</v>
      </c>
      <c r="E60" s="13">
        <v>0</v>
      </c>
      <c r="F60" s="24">
        <v>666164.47999999998</v>
      </c>
      <c r="G60" s="13">
        <f t="shared" si="10"/>
        <v>666164.47999999998</v>
      </c>
      <c r="H60" s="13">
        <v>0</v>
      </c>
      <c r="I60" s="12">
        <f t="shared" ref="I60:I93" si="13">F60/C60*100</f>
        <v>85.379500908804431</v>
      </c>
      <c r="J60" s="12">
        <f t="shared" si="7"/>
        <v>85.379500908804431</v>
      </c>
      <c r="K60" s="12"/>
    </row>
    <row r="61" spans="1:11" ht="17.25" customHeight="1" x14ac:dyDescent="0.2">
      <c r="A61" s="15" t="s">
        <v>63</v>
      </c>
      <c r="B61" s="14" t="s">
        <v>62</v>
      </c>
      <c r="C61" s="24">
        <v>355658.33</v>
      </c>
      <c r="D61" s="13">
        <f t="shared" si="12"/>
        <v>340852.93</v>
      </c>
      <c r="E61" s="13">
        <v>14805.4</v>
      </c>
      <c r="F61" s="24">
        <v>352486.6</v>
      </c>
      <c r="G61" s="13">
        <f t="shared" si="10"/>
        <v>337900.3</v>
      </c>
      <c r="H61" s="13">
        <v>14586.3</v>
      </c>
      <c r="I61" s="12">
        <f t="shared" si="13"/>
        <v>99.108208712558479</v>
      </c>
      <c r="J61" s="12">
        <f t="shared" si="7"/>
        <v>99.133752495541103</v>
      </c>
      <c r="K61" s="12">
        <f>H61/E61*100</f>
        <v>98.520134545503666</v>
      </c>
    </row>
    <row r="62" spans="1:11" ht="18.75" customHeight="1" x14ac:dyDescent="0.2">
      <c r="A62" s="19" t="s">
        <v>61</v>
      </c>
      <c r="B62" s="18" t="s">
        <v>60</v>
      </c>
      <c r="C62" s="17">
        <f>C63+C65+C64</f>
        <v>4306823</v>
      </c>
      <c r="D62" s="17">
        <f>D63+D65+D64</f>
        <v>4129118</v>
      </c>
      <c r="E62" s="17">
        <f>SUM(E63:E65)</f>
        <v>177705</v>
      </c>
      <c r="F62" s="17">
        <f>SUM(F63:F65)</f>
        <v>4121078.69</v>
      </c>
      <c r="G62" s="17">
        <f t="shared" si="10"/>
        <v>3943373.69</v>
      </c>
      <c r="H62" s="17">
        <f>SUM(H63:H65)</f>
        <v>177705</v>
      </c>
      <c r="I62" s="16">
        <f t="shared" si="13"/>
        <v>95.687208181065259</v>
      </c>
      <c r="J62" s="16">
        <f t="shared" ref="J62:J93" si="14">G62/D62*100</f>
        <v>95.501598404308126</v>
      </c>
      <c r="K62" s="16">
        <f>H62/E62*100</f>
        <v>100</v>
      </c>
    </row>
    <row r="63" spans="1:11" ht="17.25" customHeight="1" x14ac:dyDescent="0.2">
      <c r="A63" s="15" t="s">
        <v>59</v>
      </c>
      <c r="B63" s="14" t="s">
        <v>58</v>
      </c>
      <c r="C63" s="13">
        <v>4260174.12</v>
      </c>
      <c r="D63" s="13">
        <f>C63-E63</f>
        <v>4089151.42</v>
      </c>
      <c r="E63" s="13">
        <v>171022.7</v>
      </c>
      <c r="F63" s="13">
        <v>4074940.59</v>
      </c>
      <c r="G63" s="13">
        <f t="shared" si="10"/>
        <v>3903917.8899999997</v>
      </c>
      <c r="H63" s="13">
        <v>171022.7</v>
      </c>
      <c r="I63" s="12">
        <f t="shared" si="13"/>
        <v>95.651972788379823</v>
      </c>
      <c r="J63" s="12">
        <f t="shared" si="14"/>
        <v>95.47012299192383</v>
      </c>
      <c r="K63" s="12">
        <f>H63/E63*100</f>
        <v>100</v>
      </c>
    </row>
    <row r="64" spans="1:11" ht="17.25" customHeight="1" x14ac:dyDescent="0.2">
      <c r="A64" s="15" t="s">
        <v>57</v>
      </c>
      <c r="B64" s="14" t="s">
        <v>56</v>
      </c>
      <c r="C64" s="13">
        <v>16000</v>
      </c>
      <c r="D64" s="13">
        <f>C64-E64</f>
        <v>16000</v>
      </c>
      <c r="E64" s="13">
        <v>0</v>
      </c>
      <c r="F64" s="13">
        <v>16000</v>
      </c>
      <c r="G64" s="13">
        <f t="shared" si="10"/>
        <v>16000</v>
      </c>
      <c r="H64" s="13">
        <v>0</v>
      </c>
      <c r="I64" s="12">
        <f t="shared" si="13"/>
        <v>100</v>
      </c>
      <c r="J64" s="12">
        <f t="shared" si="14"/>
        <v>100</v>
      </c>
      <c r="K64" s="12"/>
    </row>
    <row r="65" spans="1:11" ht="17.25" customHeight="1" x14ac:dyDescent="0.2">
      <c r="A65" s="15" t="s">
        <v>55</v>
      </c>
      <c r="B65" s="14" t="s">
        <v>54</v>
      </c>
      <c r="C65" s="13">
        <v>30648.880000000001</v>
      </c>
      <c r="D65" s="13">
        <f>C65-E65</f>
        <v>23966.58</v>
      </c>
      <c r="E65" s="13">
        <v>6682.3</v>
      </c>
      <c r="F65" s="13">
        <v>30138.1</v>
      </c>
      <c r="G65" s="13">
        <f t="shared" si="10"/>
        <v>23455.8</v>
      </c>
      <c r="H65" s="13">
        <v>6682.3</v>
      </c>
      <c r="I65" s="12">
        <f t="shared" si="13"/>
        <v>98.333446442414854</v>
      </c>
      <c r="J65" s="12">
        <f t="shared" si="14"/>
        <v>97.868782279323952</v>
      </c>
      <c r="K65" s="12">
        <f>H65/E65*100</f>
        <v>100</v>
      </c>
    </row>
    <row r="66" spans="1:11" ht="17.25" customHeight="1" x14ac:dyDescent="0.2">
      <c r="A66" s="19" t="s">
        <v>53</v>
      </c>
      <c r="B66" s="18" t="s">
        <v>52</v>
      </c>
      <c r="C66" s="17">
        <f>SUM(C67:C73)</f>
        <v>25041430.280000001</v>
      </c>
      <c r="D66" s="17">
        <f>SUM(D67:D73)</f>
        <v>20913752.879999999</v>
      </c>
      <c r="E66" s="17">
        <f>SUM(E67:E73)</f>
        <v>4127677.3999999994</v>
      </c>
      <c r="F66" s="17">
        <f>SUM(F67:F73)</f>
        <v>24116700.189999998</v>
      </c>
      <c r="G66" s="17">
        <f t="shared" si="10"/>
        <v>20061472.789999999</v>
      </c>
      <c r="H66" s="17">
        <f>SUM(H67:H73)</f>
        <v>4055227.4</v>
      </c>
      <c r="I66" s="16">
        <f t="shared" si="13"/>
        <v>96.307199390529362</v>
      </c>
      <c r="J66" s="16">
        <f t="shared" si="14"/>
        <v>95.924786455638753</v>
      </c>
      <c r="K66" s="16">
        <f>H66/E66*100</f>
        <v>98.244775621273135</v>
      </c>
    </row>
    <row r="67" spans="1:11" ht="16.5" customHeight="1" x14ac:dyDescent="0.2">
      <c r="A67" s="15" t="s">
        <v>51</v>
      </c>
      <c r="B67" s="14" t="s">
        <v>50</v>
      </c>
      <c r="C67" s="13">
        <v>6727455.96</v>
      </c>
      <c r="D67" s="13">
        <f t="shared" ref="D67:D73" si="15">C67-E67</f>
        <v>6419384.7599999998</v>
      </c>
      <c r="E67" s="13">
        <v>308071.2</v>
      </c>
      <c r="F67" s="13">
        <v>6225056.4100000001</v>
      </c>
      <c r="G67" s="13">
        <f t="shared" si="10"/>
        <v>5917040.21</v>
      </c>
      <c r="H67" s="13">
        <v>308016.2</v>
      </c>
      <c r="I67" s="12">
        <f t="shared" si="13"/>
        <v>92.532101986439457</v>
      </c>
      <c r="J67" s="12">
        <f t="shared" si="14"/>
        <v>92.174568610839898</v>
      </c>
      <c r="K67" s="12">
        <f>H67/E67*100</f>
        <v>99.982146984203652</v>
      </c>
    </row>
    <row r="68" spans="1:11" ht="16.5" customHeight="1" x14ac:dyDescent="0.2">
      <c r="A68" s="15" t="s">
        <v>49</v>
      </c>
      <c r="B68" s="14" t="s">
        <v>48</v>
      </c>
      <c r="C68" s="13">
        <v>7367608.8700000001</v>
      </c>
      <c r="D68" s="13">
        <f t="shared" si="15"/>
        <v>5483199.1699999999</v>
      </c>
      <c r="E68" s="13">
        <v>1884409.7</v>
      </c>
      <c r="F68" s="13">
        <v>6982435.04</v>
      </c>
      <c r="G68" s="13">
        <f t="shared" si="10"/>
        <v>5170393.54</v>
      </c>
      <c r="H68" s="13">
        <v>1812041.5</v>
      </c>
      <c r="I68" s="12">
        <f t="shared" si="13"/>
        <v>94.772064630515601</v>
      </c>
      <c r="J68" s="12">
        <f t="shared" si="14"/>
        <v>94.295198472609925</v>
      </c>
      <c r="K68" s="12">
        <f>H68/E68*100</f>
        <v>96.159635561205192</v>
      </c>
    </row>
    <row r="69" spans="1:11" ht="16.5" customHeight="1" x14ac:dyDescent="0.2">
      <c r="A69" s="15" t="s">
        <v>47</v>
      </c>
      <c r="B69" s="14" t="s">
        <v>46</v>
      </c>
      <c r="C69" s="13">
        <v>56015.22</v>
      </c>
      <c r="D69" s="13">
        <f t="shared" si="15"/>
        <v>56015.22</v>
      </c>
      <c r="E69" s="13">
        <v>0</v>
      </c>
      <c r="F69" s="13">
        <v>55708.81</v>
      </c>
      <c r="G69" s="13">
        <f t="shared" si="10"/>
        <v>55708.81</v>
      </c>
      <c r="H69" s="13">
        <v>0</v>
      </c>
      <c r="I69" s="12">
        <f t="shared" si="13"/>
        <v>99.452987955773438</v>
      </c>
      <c r="J69" s="12">
        <f t="shared" si="14"/>
        <v>99.452987955773438</v>
      </c>
      <c r="K69" s="12"/>
    </row>
    <row r="70" spans="1:11" ht="16.5" customHeight="1" x14ac:dyDescent="0.2">
      <c r="A70" s="15" t="s">
        <v>45</v>
      </c>
      <c r="B70" s="14" t="s">
        <v>44</v>
      </c>
      <c r="C70" s="13">
        <v>935017.89</v>
      </c>
      <c r="D70" s="13">
        <f t="shared" si="15"/>
        <v>882433.59</v>
      </c>
      <c r="E70" s="13">
        <v>52584.3</v>
      </c>
      <c r="F70" s="13">
        <v>935016.66</v>
      </c>
      <c r="G70" s="13">
        <f t="shared" si="10"/>
        <v>882432.36</v>
      </c>
      <c r="H70" s="13">
        <v>52584.3</v>
      </c>
      <c r="I70" s="12">
        <f t="shared" si="13"/>
        <v>99.999868451714875</v>
      </c>
      <c r="J70" s="12">
        <f t="shared" si="14"/>
        <v>99.999860612740278</v>
      </c>
      <c r="K70" s="12">
        <f>H70/E70*100</f>
        <v>100</v>
      </c>
    </row>
    <row r="71" spans="1:11" ht="21" customHeight="1" x14ac:dyDescent="0.2">
      <c r="A71" s="15" t="s">
        <v>43</v>
      </c>
      <c r="B71" s="14" t="s">
        <v>42</v>
      </c>
      <c r="C71" s="13">
        <v>122111.54</v>
      </c>
      <c r="D71" s="13">
        <f t="shared" si="15"/>
        <v>122111.54</v>
      </c>
      <c r="E71" s="13">
        <v>0</v>
      </c>
      <c r="F71" s="13">
        <v>116026.03</v>
      </c>
      <c r="G71" s="13">
        <f t="shared" si="10"/>
        <v>116026.03</v>
      </c>
      <c r="H71" s="13">
        <v>0</v>
      </c>
      <c r="I71" s="12">
        <f t="shared" si="13"/>
        <v>95.016433336276009</v>
      </c>
      <c r="J71" s="12">
        <f t="shared" si="14"/>
        <v>95.016433336276009</v>
      </c>
      <c r="K71" s="16"/>
    </row>
    <row r="72" spans="1:11" ht="21" customHeight="1" x14ac:dyDescent="0.2">
      <c r="A72" s="15" t="s">
        <v>41</v>
      </c>
      <c r="B72" s="14" t="s">
        <v>40</v>
      </c>
      <c r="C72" s="13">
        <v>319322.59000000003</v>
      </c>
      <c r="D72" s="13">
        <f t="shared" si="15"/>
        <v>319322.59000000003</v>
      </c>
      <c r="E72" s="13">
        <v>0</v>
      </c>
      <c r="F72" s="13">
        <v>319233.21999999997</v>
      </c>
      <c r="G72" s="13">
        <f t="shared" si="10"/>
        <v>319233.21999999997</v>
      </c>
      <c r="H72" s="13">
        <v>0</v>
      </c>
      <c r="I72" s="12">
        <f t="shared" si="13"/>
        <v>99.97201262835803</v>
      </c>
      <c r="J72" s="12">
        <f t="shared" si="14"/>
        <v>99.97201262835803</v>
      </c>
      <c r="K72" s="12"/>
    </row>
    <row r="73" spans="1:11" ht="20.25" customHeight="1" x14ac:dyDescent="0.2">
      <c r="A73" s="15" t="s">
        <v>39</v>
      </c>
      <c r="B73" s="14" t="s">
        <v>38</v>
      </c>
      <c r="C73" s="13">
        <v>9513898.2100000009</v>
      </c>
      <c r="D73" s="13">
        <f t="shared" si="15"/>
        <v>7631286.0100000007</v>
      </c>
      <c r="E73" s="13">
        <v>1882612.2</v>
      </c>
      <c r="F73" s="13">
        <v>9483224.0199999996</v>
      </c>
      <c r="G73" s="13">
        <f t="shared" si="10"/>
        <v>7600638.6199999992</v>
      </c>
      <c r="H73" s="13">
        <v>1882585.4</v>
      </c>
      <c r="I73" s="12">
        <f t="shared" si="13"/>
        <v>99.67758547208588</v>
      </c>
      <c r="J73" s="12">
        <f t="shared" si="14"/>
        <v>99.59839809489722</v>
      </c>
      <c r="K73" s="12">
        <f t="shared" ref="K73:K83" si="16">H73/E73*100</f>
        <v>99.998576446067858</v>
      </c>
    </row>
    <row r="74" spans="1:11" ht="16.5" customHeight="1" x14ac:dyDescent="0.2">
      <c r="A74" s="19" t="s">
        <v>37</v>
      </c>
      <c r="B74" s="18" t="s">
        <v>36</v>
      </c>
      <c r="C74" s="17">
        <f>C75+C76+C77+C78+C79</f>
        <v>38157488.199999996</v>
      </c>
      <c r="D74" s="17">
        <f>D75+D76+D77+D78+D79</f>
        <v>29835948.379999999</v>
      </c>
      <c r="E74" s="17">
        <f>E75+E76+E77+E78+E79</f>
        <v>8321539.8200000003</v>
      </c>
      <c r="F74" s="17">
        <f>F75+F76+F77+F78+F79</f>
        <v>37381426.07</v>
      </c>
      <c r="G74" s="17">
        <f t="shared" si="10"/>
        <v>29341888.57</v>
      </c>
      <c r="H74" s="17">
        <f>SUM(H75:H79)</f>
        <v>8039537.5</v>
      </c>
      <c r="I74" s="16">
        <f t="shared" si="13"/>
        <v>97.966160335469894</v>
      </c>
      <c r="J74" s="16">
        <f t="shared" si="14"/>
        <v>98.344078747866504</v>
      </c>
      <c r="K74" s="16">
        <f t="shared" si="16"/>
        <v>96.611176223392746</v>
      </c>
    </row>
    <row r="75" spans="1:11" ht="16.5" customHeight="1" x14ac:dyDescent="0.2">
      <c r="A75" s="15" t="s">
        <v>35</v>
      </c>
      <c r="B75" s="14" t="s">
        <v>34</v>
      </c>
      <c r="C75" s="13">
        <v>427954.09</v>
      </c>
      <c r="D75" s="13">
        <f>C75-E75</f>
        <v>419954.09</v>
      </c>
      <c r="E75" s="13">
        <v>8000</v>
      </c>
      <c r="F75" s="13">
        <v>427490.54</v>
      </c>
      <c r="G75" s="13">
        <f t="shared" si="10"/>
        <v>419954.04</v>
      </c>
      <c r="H75" s="13">
        <v>7536.5</v>
      </c>
      <c r="I75" s="12">
        <f t="shared" si="13"/>
        <v>99.891682306389441</v>
      </c>
      <c r="J75" s="12">
        <f t="shared" si="14"/>
        <v>99.999988093936636</v>
      </c>
      <c r="K75" s="12">
        <f t="shared" si="16"/>
        <v>94.206249999999997</v>
      </c>
    </row>
    <row r="76" spans="1:11" ht="15" customHeight="1" x14ac:dyDescent="0.2">
      <c r="A76" s="15" t="s">
        <v>33</v>
      </c>
      <c r="B76" s="14" t="s">
        <v>32</v>
      </c>
      <c r="C76" s="13">
        <v>4635354.45</v>
      </c>
      <c r="D76" s="13">
        <f>C76-E76</f>
        <v>4631824.25</v>
      </c>
      <c r="E76" s="13">
        <v>3530.2</v>
      </c>
      <c r="F76" s="13">
        <v>4633732.5599999996</v>
      </c>
      <c r="G76" s="13">
        <f t="shared" si="10"/>
        <v>4630202.3599999994</v>
      </c>
      <c r="H76" s="13">
        <v>3530.2</v>
      </c>
      <c r="I76" s="12">
        <f t="shared" si="13"/>
        <v>99.965010442728925</v>
      </c>
      <c r="J76" s="12">
        <f t="shared" si="14"/>
        <v>99.964983775021238</v>
      </c>
      <c r="K76" s="12">
        <f t="shared" si="16"/>
        <v>100</v>
      </c>
    </row>
    <row r="77" spans="1:11" ht="15.75" customHeight="1" x14ac:dyDescent="0.2">
      <c r="A77" s="15" t="s">
        <v>31</v>
      </c>
      <c r="B77" s="14" t="s">
        <v>30</v>
      </c>
      <c r="C77" s="13">
        <v>23650272.09</v>
      </c>
      <c r="D77" s="13">
        <f>C77-E77</f>
        <v>19240606.969999999</v>
      </c>
      <c r="E77" s="13">
        <f>4020381.9+389283.22</f>
        <v>4409665.12</v>
      </c>
      <c r="F77" s="13">
        <v>23049834.77</v>
      </c>
      <c r="G77" s="13">
        <f t="shared" si="10"/>
        <v>18857330.969999999</v>
      </c>
      <c r="H77" s="13">
        <f>3840323.9+352179.9</f>
        <v>4192503.8</v>
      </c>
      <c r="I77" s="12">
        <f t="shared" si="13"/>
        <v>97.461182189722535</v>
      </c>
      <c r="J77" s="12">
        <f t="shared" si="14"/>
        <v>98.007983840647</v>
      </c>
      <c r="K77" s="12">
        <f t="shared" si="16"/>
        <v>95.075333067468847</v>
      </c>
    </row>
    <row r="78" spans="1:11" ht="15" customHeight="1" x14ac:dyDescent="0.2">
      <c r="A78" s="15" t="s">
        <v>29</v>
      </c>
      <c r="B78" s="14" t="s">
        <v>28</v>
      </c>
      <c r="C78" s="13">
        <v>8478819.6600000001</v>
      </c>
      <c r="D78" s="13">
        <f>C78-E78</f>
        <v>4602494.46</v>
      </c>
      <c r="E78" s="13">
        <v>3876325.2</v>
      </c>
      <c r="F78" s="13">
        <v>8348526.7000000002</v>
      </c>
      <c r="G78" s="13">
        <f t="shared" si="10"/>
        <v>4536578.9000000004</v>
      </c>
      <c r="H78" s="13">
        <v>3811947.8</v>
      </c>
      <c r="I78" s="12">
        <f t="shared" si="13"/>
        <v>98.463312521969598</v>
      </c>
      <c r="J78" s="12">
        <f t="shared" si="14"/>
        <v>98.567829672086134</v>
      </c>
      <c r="K78" s="12">
        <f t="shared" si="16"/>
        <v>98.339215708733605</v>
      </c>
    </row>
    <row r="79" spans="1:11" ht="16.5" customHeight="1" x14ac:dyDescent="0.2">
      <c r="A79" s="15" t="s">
        <v>27</v>
      </c>
      <c r="B79" s="14" t="s">
        <v>26</v>
      </c>
      <c r="C79" s="13">
        <v>965087.91</v>
      </c>
      <c r="D79" s="13">
        <f>C79-E79</f>
        <v>941068.61</v>
      </c>
      <c r="E79" s="13">
        <f>4019.3+20000</f>
        <v>24019.3</v>
      </c>
      <c r="F79" s="13">
        <v>921841.5</v>
      </c>
      <c r="G79" s="13">
        <f t="shared" si="10"/>
        <v>897822.3</v>
      </c>
      <c r="H79" s="13">
        <f>4019.2+20000</f>
        <v>24019.200000000001</v>
      </c>
      <c r="I79" s="12">
        <f t="shared" si="13"/>
        <v>95.51891495563342</v>
      </c>
      <c r="J79" s="12">
        <f t="shared" si="14"/>
        <v>95.404552915647685</v>
      </c>
      <c r="K79" s="12">
        <f t="shared" si="16"/>
        <v>99.999583668133553</v>
      </c>
    </row>
    <row r="80" spans="1:11" ht="15.75" customHeight="1" x14ac:dyDescent="0.2">
      <c r="A80" s="23" t="s">
        <v>25</v>
      </c>
      <c r="B80" s="22" t="s">
        <v>24</v>
      </c>
      <c r="C80" s="16">
        <f>SUM(C81:C83)</f>
        <v>2744954.01</v>
      </c>
      <c r="D80" s="16">
        <f>SUM(D81:D83)</f>
        <v>2558156.8099999996</v>
      </c>
      <c r="E80" s="16">
        <f>SUM(E81:E83)</f>
        <v>186797.2</v>
      </c>
      <c r="F80" s="16">
        <f>SUM(F81:F83)</f>
        <v>1952545.3699999999</v>
      </c>
      <c r="G80" s="16">
        <f t="shared" si="10"/>
        <v>1779767.0699999998</v>
      </c>
      <c r="H80" s="16">
        <f>SUM(H81:H83)</f>
        <v>172778.3</v>
      </c>
      <c r="I80" s="16">
        <f t="shared" si="13"/>
        <v>71.132170626057231</v>
      </c>
      <c r="J80" s="16">
        <f t="shared" si="14"/>
        <v>69.572242915007237</v>
      </c>
      <c r="K80" s="16">
        <f t="shared" si="16"/>
        <v>92.495123053236327</v>
      </c>
    </row>
    <row r="81" spans="1:11" ht="17.25" customHeight="1" x14ac:dyDescent="0.2">
      <c r="A81" s="21" t="s">
        <v>23</v>
      </c>
      <c r="B81" s="20" t="s">
        <v>22</v>
      </c>
      <c r="C81" s="13">
        <v>189717.61</v>
      </c>
      <c r="D81" s="13">
        <f>C81-E81</f>
        <v>147122.00999999998</v>
      </c>
      <c r="E81" s="13">
        <v>42595.6</v>
      </c>
      <c r="F81" s="13">
        <v>139457.18</v>
      </c>
      <c r="G81" s="13">
        <f t="shared" si="10"/>
        <v>96861.579999999987</v>
      </c>
      <c r="H81" s="13">
        <v>42595.6</v>
      </c>
      <c r="I81" s="12">
        <f t="shared" si="13"/>
        <v>73.507767676390188</v>
      </c>
      <c r="J81" s="12">
        <f t="shared" si="14"/>
        <v>65.837586096057279</v>
      </c>
      <c r="K81" s="12">
        <f t="shared" si="16"/>
        <v>100</v>
      </c>
    </row>
    <row r="82" spans="1:11" ht="17.25" customHeight="1" x14ac:dyDescent="0.2">
      <c r="A82" s="21" t="s">
        <v>21</v>
      </c>
      <c r="B82" s="20" t="s">
        <v>20</v>
      </c>
      <c r="C82" s="13">
        <v>1845233.42</v>
      </c>
      <c r="D82" s="13">
        <f>C82-E82</f>
        <v>1706339.3199999998</v>
      </c>
      <c r="E82" s="13">
        <v>138894.1</v>
      </c>
      <c r="F82" s="13">
        <v>1103187.6499999999</v>
      </c>
      <c r="G82" s="13">
        <f t="shared" ref="G82:G93" si="17">F82-H82</f>
        <v>978312.45</v>
      </c>
      <c r="H82" s="13">
        <v>124875.2</v>
      </c>
      <c r="I82" s="12">
        <f t="shared" si="13"/>
        <v>59.785804768266118</v>
      </c>
      <c r="J82" s="12">
        <f t="shared" si="14"/>
        <v>57.333992045614934</v>
      </c>
      <c r="K82" s="12">
        <f t="shared" si="16"/>
        <v>89.90677069796341</v>
      </c>
    </row>
    <row r="83" spans="1:11" ht="20.25" customHeight="1" x14ac:dyDescent="0.2">
      <c r="A83" s="21" t="s">
        <v>19</v>
      </c>
      <c r="B83" s="20" t="s">
        <v>18</v>
      </c>
      <c r="C83" s="13">
        <v>710002.98</v>
      </c>
      <c r="D83" s="13">
        <f>C83-E83</f>
        <v>704695.48</v>
      </c>
      <c r="E83" s="13">
        <v>5307.5</v>
      </c>
      <c r="F83" s="13">
        <v>709900.54</v>
      </c>
      <c r="G83" s="13">
        <f t="shared" si="17"/>
        <v>704593.04</v>
      </c>
      <c r="H83" s="13">
        <v>5307.5</v>
      </c>
      <c r="I83" s="12">
        <f t="shared" si="13"/>
        <v>99.98557189154333</v>
      </c>
      <c r="J83" s="12">
        <f t="shared" si="14"/>
        <v>99.985463224483865</v>
      </c>
      <c r="K83" s="12">
        <f t="shared" si="16"/>
        <v>100</v>
      </c>
    </row>
    <row r="84" spans="1:11" ht="15.75" customHeight="1" x14ac:dyDescent="0.2">
      <c r="A84" s="23" t="s">
        <v>17</v>
      </c>
      <c r="B84" s="22" t="s">
        <v>16</v>
      </c>
      <c r="C84" s="16">
        <f>C85+C86</f>
        <v>460119.06999999995</v>
      </c>
      <c r="D84" s="16">
        <f>D85+D86</f>
        <v>460119.06999999995</v>
      </c>
      <c r="E84" s="16">
        <f>E85+E86</f>
        <v>0</v>
      </c>
      <c r="F84" s="16">
        <f>F85+F86</f>
        <v>460078.39</v>
      </c>
      <c r="G84" s="16">
        <f t="shared" si="17"/>
        <v>460078.39</v>
      </c>
      <c r="H84" s="16">
        <v>0</v>
      </c>
      <c r="I84" s="16">
        <f t="shared" si="13"/>
        <v>99.991158810261894</v>
      </c>
      <c r="J84" s="16">
        <f t="shared" si="14"/>
        <v>99.991158810261894</v>
      </c>
      <c r="K84" s="12"/>
    </row>
    <row r="85" spans="1:11" ht="19.5" customHeight="1" x14ac:dyDescent="0.2">
      <c r="A85" s="21" t="s">
        <v>15</v>
      </c>
      <c r="B85" s="20" t="s">
        <v>14</v>
      </c>
      <c r="C85" s="13">
        <v>380451.1</v>
      </c>
      <c r="D85" s="13">
        <f>C85-E85</f>
        <v>380451.1</v>
      </c>
      <c r="E85" s="13">
        <v>0</v>
      </c>
      <c r="F85" s="13">
        <v>380410.42</v>
      </c>
      <c r="G85" s="13">
        <f t="shared" si="17"/>
        <v>380410.42</v>
      </c>
      <c r="H85" s="13">
        <v>0</v>
      </c>
      <c r="I85" s="12">
        <f t="shared" si="13"/>
        <v>99.989307430048171</v>
      </c>
      <c r="J85" s="12">
        <f t="shared" si="14"/>
        <v>99.989307430048171</v>
      </c>
      <c r="K85" s="12"/>
    </row>
    <row r="86" spans="1:11" ht="18.75" customHeight="1" x14ac:dyDescent="0.2">
      <c r="A86" s="21" t="s">
        <v>13</v>
      </c>
      <c r="B86" s="20" t="s">
        <v>12</v>
      </c>
      <c r="C86" s="13">
        <v>79667.97</v>
      </c>
      <c r="D86" s="13">
        <f>C86-E86</f>
        <v>79667.97</v>
      </c>
      <c r="E86" s="13">
        <v>0</v>
      </c>
      <c r="F86" s="13">
        <v>79667.97</v>
      </c>
      <c r="G86" s="13">
        <f t="shared" si="17"/>
        <v>79667.97</v>
      </c>
      <c r="H86" s="13">
        <v>0</v>
      </c>
      <c r="I86" s="12">
        <f t="shared" si="13"/>
        <v>100</v>
      </c>
      <c r="J86" s="12">
        <f t="shared" si="14"/>
        <v>100</v>
      </c>
      <c r="K86" s="12"/>
    </row>
    <row r="87" spans="1:11" ht="20.25" customHeight="1" x14ac:dyDescent="0.2">
      <c r="A87" s="19"/>
      <c r="B87" s="18" t="s">
        <v>11</v>
      </c>
      <c r="C87" s="16">
        <f>C53+C62+C66+C74+C80+C84</f>
        <v>112065685.53999998</v>
      </c>
      <c r="D87" s="16">
        <f>D53+D62+D66+D74+D80+D84</f>
        <v>96708119.11999999</v>
      </c>
      <c r="E87" s="16">
        <f>E53+E62+E66+E74+E80+E84</f>
        <v>15357566.419999998</v>
      </c>
      <c r="F87" s="16">
        <f>F53+F62+F66+F74+F80+F84</f>
        <v>108552276.37999998</v>
      </c>
      <c r="G87" s="16">
        <f t="shared" si="17"/>
        <v>93572128.579999983</v>
      </c>
      <c r="H87" s="16">
        <f>H53+H62+H66+H74+H80+H84</f>
        <v>14980147.800000001</v>
      </c>
      <c r="I87" s="16">
        <f t="shared" si="13"/>
        <v>96.864866222813646</v>
      </c>
      <c r="J87" s="16">
        <f t="shared" si="14"/>
        <v>96.757262400989603</v>
      </c>
      <c r="K87" s="16">
        <f>H87/E87*100</f>
        <v>97.542458162456725</v>
      </c>
    </row>
    <row r="88" spans="1:11" ht="19.5" customHeight="1" x14ac:dyDescent="0.2">
      <c r="A88" s="19" t="s">
        <v>10</v>
      </c>
      <c r="B88" s="18" t="s">
        <v>8</v>
      </c>
      <c r="C88" s="17">
        <f>C89</f>
        <v>13846.2</v>
      </c>
      <c r="D88" s="17">
        <f>D89</f>
        <v>13846.2</v>
      </c>
      <c r="E88" s="17">
        <f>E89</f>
        <v>0</v>
      </c>
      <c r="F88" s="17">
        <f>F89</f>
        <v>6202.34</v>
      </c>
      <c r="G88" s="17">
        <f t="shared" si="17"/>
        <v>6202.34</v>
      </c>
      <c r="H88" s="17">
        <f>H89</f>
        <v>0</v>
      </c>
      <c r="I88" s="16">
        <f t="shared" si="13"/>
        <v>44.794528462682905</v>
      </c>
      <c r="J88" s="16">
        <f t="shared" si="14"/>
        <v>44.794528462682905</v>
      </c>
      <c r="K88" s="12"/>
    </row>
    <row r="89" spans="1:11" ht="21" customHeight="1" x14ac:dyDescent="0.2">
      <c r="A89" s="15" t="s">
        <v>9</v>
      </c>
      <c r="B89" s="14" t="s">
        <v>8</v>
      </c>
      <c r="C89" s="13">
        <v>13846.2</v>
      </c>
      <c r="D89" s="13">
        <f>C89-E89</f>
        <v>13846.2</v>
      </c>
      <c r="E89" s="13">
        <v>0</v>
      </c>
      <c r="F89" s="13">
        <v>6202.34</v>
      </c>
      <c r="G89" s="13">
        <f t="shared" si="17"/>
        <v>6202.34</v>
      </c>
      <c r="H89" s="13">
        <v>0</v>
      </c>
      <c r="I89" s="12">
        <f t="shared" si="13"/>
        <v>44.794528462682905</v>
      </c>
      <c r="J89" s="12">
        <f t="shared" si="14"/>
        <v>44.794528462682905</v>
      </c>
      <c r="K89" s="12"/>
    </row>
    <row r="90" spans="1:11" ht="35.25" customHeight="1" x14ac:dyDescent="0.2">
      <c r="A90" s="19" t="s">
        <v>7</v>
      </c>
      <c r="B90" s="18" t="s">
        <v>6</v>
      </c>
      <c r="C90" s="17">
        <f>C91+C92+C93</f>
        <v>6680813.75</v>
      </c>
      <c r="D90" s="17">
        <f>D91+D92+D93</f>
        <v>6601414.0499999998</v>
      </c>
      <c r="E90" s="17">
        <f>E91+E92+E93</f>
        <v>79399.7</v>
      </c>
      <c r="F90" s="17">
        <f>F91+F92+F93</f>
        <v>6657090.1899999995</v>
      </c>
      <c r="G90" s="17">
        <f t="shared" si="17"/>
        <v>6577690.4899999993</v>
      </c>
      <c r="H90" s="17">
        <f>SUM(H91:H93)</f>
        <v>79399.7</v>
      </c>
      <c r="I90" s="16">
        <f t="shared" si="13"/>
        <v>99.644900144087984</v>
      </c>
      <c r="J90" s="16">
        <f t="shared" si="14"/>
        <v>99.640629116423924</v>
      </c>
      <c r="K90" s="16">
        <f>H90/E90*100</f>
        <v>100</v>
      </c>
    </row>
    <row r="91" spans="1:11" ht="33.75" customHeight="1" x14ac:dyDescent="0.2">
      <c r="A91" s="15" t="s">
        <v>5</v>
      </c>
      <c r="B91" s="14" t="s">
        <v>4</v>
      </c>
      <c r="C91" s="13">
        <v>2470864.2999999998</v>
      </c>
      <c r="D91" s="13">
        <f>C91-E91</f>
        <v>2470864.2999999998</v>
      </c>
      <c r="E91" s="13">
        <v>0</v>
      </c>
      <c r="F91" s="13">
        <v>2470864.2999999998</v>
      </c>
      <c r="G91" s="13">
        <f t="shared" si="17"/>
        <v>2470864.2999999998</v>
      </c>
      <c r="H91" s="13">
        <v>0</v>
      </c>
      <c r="I91" s="12">
        <f t="shared" si="13"/>
        <v>100</v>
      </c>
      <c r="J91" s="12">
        <f t="shared" si="14"/>
        <v>100</v>
      </c>
      <c r="K91" s="12"/>
    </row>
    <row r="92" spans="1:11" ht="21.75" customHeight="1" x14ac:dyDescent="0.2">
      <c r="A92" s="15" t="s">
        <v>3</v>
      </c>
      <c r="B92" s="14" t="s">
        <v>2</v>
      </c>
      <c r="C92" s="13">
        <v>557460.73</v>
      </c>
      <c r="D92" s="13">
        <f>C92-E92</f>
        <v>552460.73</v>
      </c>
      <c r="E92" s="13">
        <v>5000</v>
      </c>
      <c r="F92" s="13">
        <v>557460.73</v>
      </c>
      <c r="G92" s="13">
        <f t="shared" si="17"/>
        <v>552460.73</v>
      </c>
      <c r="H92" s="13">
        <v>5000</v>
      </c>
      <c r="I92" s="12">
        <f t="shared" si="13"/>
        <v>100</v>
      </c>
      <c r="J92" s="12">
        <f t="shared" si="14"/>
        <v>100</v>
      </c>
      <c r="K92" s="12">
        <f>H92/E92*100</f>
        <v>100</v>
      </c>
    </row>
    <row r="93" spans="1:11" ht="22.5" customHeight="1" x14ac:dyDescent="0.2">
      <c r="A93" s="15" t="s">
        <v>1</v>
      </c>
      <c r="B93" s="14" t="s">
        <v>0</v>
      </c>
      <c r="C93" s="13">
        <v>3652488.72</v>
      </c>
      <c r="D93" s="13">
        <f>C93-E93</f>
        <v>3578089.02</v>
      </c>
      <c r="E93" s="13">
        <v>74399.7</v>
      </c>
      <c r="F93" s="13">
        <v>3628765.16</v>
      </c>
      <c r="G93" s="13">
        <f t="shared" si="17"/>
        <v>3554365.46</v>
      </c>
      <c r="H93" s="13">
        <v>74399.7</v>
      </c>
      <c r="I93" s="12">
        <f t="shared" si="13"/>
        <v>99.350482319901587</v>
      </c>
      <c r="J93" s="12">
        <f t="shared" si="14"/>
        <v>99.336976808922429</v>
      </c>
      <c r="K93" s="12">
        <f>H93/E93*100</f>
        <v>100</v>
      </c>
    </row>
    <row r="94" spans="1:11" s="3" customFormat="1" ht="39" customHeight="1" x14ac:dyDescent="0.2">
      <c r="A94" s="2"/>
      <c r="B94" s="5"/>
      <c r="C94" s="4"/>
      <c r="E94" s="11"/>
      <c r="F94" s="2"/>
      <c r="G94" s="2"/>
      <c r="H94" s="2"/>
      <c r="I94" s="2"/>
      <c r="J94" s="2"/>
      <c r="K94" s="2"/>
    </row>
    <row r="95" spans="1:11" s="3" customFormat="1" ht="15.75" hidden="1" customHeight="1" x14ac:dyDescent="0.2">
      <c r="A95" s="2"/>
      <c r="B95" s="5"/>
      <c r="C95" s="4"/>
      <c r="E95" s="10"/>
      <c r="I95" s="2"/>
      <c r="J95" s="2"/>
      <c r="K95" s="2"/>
    </row>
    <row r="96" spans="1:11" s="3" customFormat="1" ht="24" hidden="1" customHeight="1" x14ac:dyDescent="0.2">
      <c r="A96" s="2"/>
      <c r="B96" s="5"/>
      <c r="C96" s="4"/>
      <c r="E96" s="4">
        <f>E8-E15</f>
        <v>-1202184.1899999976</v>
      </c>
      <c r="F96" s="4"/>
      <c r="I96" s="2"/>
      <c r="J96" s="2"/>
      <c r="K96" s="2"/>
    </row>
    <row r="97" spans="1:11" s="3" customFormat="1" x14ac:dyDescent="0.2">
      <c r="A97" s="2"/>
      <c r="B97" s="5"/>
      <c r="C97" s="4"/>
      <c r="I97" s="2"/>
      <c r="J97" s="2"/>
      <c r="K97" s="2"/>
    </row>
    <row r="98" spans="1:11" s="3" customFormat="1" x14ac:dyDescent="0.2">
      <c r="A98" s="2"/>
      <c r="B98" s="5"/>
      <c r="C98" s="4"/>
      <c r="E98" s="4"/>
      <c r="I98" s="2"/>
      <c r="J98" s="2"/>
      <c r="K98" s="2"/>
    </row>
    <row r="99" spans="1:11" s="3" customFormat="1" x14ac:dyDescent="0.2">
      <c r="A99" s="2"/>
      <c r="B99" s="5"/>
      <c r="C99" s="4"/>
      <c r="I99" s="2"/>
      <c r="J99" s="2"/>
      <c r="K99" s="2"/>
    </row>
    <row r="100" spans="1:11" s="3" customFormat="1" x14ac:dyDescent="0.2">
      <c r="A100" s="2"/>
      <c r="B100" s="5"/>
      <c r="C100" s="4"/>
      <c r="I100" s="2"/>
      <c r="J100" s="2"/>
      <c r="K100" s="2"/>
    </row>
    <row r="101" spans="1:11" s="3" customFormat="1" ht="15.75" x14ac:dyDescent="0.2">
      <c r="A101" s="2"/>
      <c r="B101" s="5"/>
      <c r="C101" s="4"/>
      <c r="E101" s="9"/>
      <c r="I101" s="2"/>
      <c r="J101" s="2"/>
      <c r="K101" s="2"/>
    </row>
    <row r="102" spans="1:11" s="3" customFormat="1" ht="22.5" x14ac:dyDescent="0.2">
      <c r="A102" s="2"/>
      <c r="B102" s="5"/>
      <c r="C102" s="4"/>
      <c r="E102" s="8"/>
      <c r="I102" s="2"/>
      <c r="J102" s="2"/>
      <c r="K102" s="2"/>
    </row>
    <row r="103" spans="1:11" s="3" customFormat="1" x14ac:dyDescent="0.2">
      <c r="A103" s="2"/>
      <c r="B103" s="5"/>
      <c r="C103" s="4"/>
      <c r="E103" s="4"/>
      <c r="I103" s="2"/>
      <c r="J103" s="2"/>
      <c r="K103" s="2"/>
    </row>
    <row r="104" spans="1:11" s="3" customFormat="1" x14ac:dyDescent="0.2">
      <c r="A104" s="2"/>
      <c r="B104" s="5"/>
      <c r="C104" s="4"/>
      <c r="E104" s="4"/>
      <c r="I104" s="2"/>
      <c r="J104" s="2"/>
      <c r="K104" s="2"/>
    </row>
    <row r="105" spans="1:11" s="3" customFormat="1" x14ac:dyDescent="0.2">
      <c r="A105" s="2"/>
      <c r="B105" s="5"/>
      <c r="C105" s="4"/>
      <c r="E105" s="4"/>
      <c r="I105" s="2"/>
      <c r="J105" s="2"/>
      <c r="K105" s="2"/>
    </row>
    <row r="106" spans="1:11" s="3" customFormat="1" x14ac:dyDescent="0.2">
      <c r="A106" s="2"/>
      <c r="B106" s="5"/>
      <c r="C106" s="4"/>
      <c r="E106" s="4"/>
      <c r="F106" s="4"/>
      <c r="I106" s="2"/>
      <c r="J106" s="2"/>
      <c r="K106" s="2"/>
    </row>
    <row r="107" spans="1:11" s="3" customFormat="1" x14ac:dyDescent="0.2">
      <c r="A107" s="2"/>
      <c r="B107" s="5"/>
      <c r="C107" s="4"/>
      <c r="E107" s="4"/>
      <c r="I107" s="2"/>
      <c r="J107" s="2"/>
      <c r="K107" s="2"/>
    </row>
    <row r="108" spans="1:11" s="3" customFormat="1" x14ac:dyDescent="0.2">
      <c r="A108" s="2"/>
      <c r="B108" s="5"/>
      <c r="C108" s="4"/>
      <c r="E108" s="4"/>
      <c r="I108" s="2"/>
      <c r="J108" s="2"/>
      <c r="K108" s="2"/>
    </row>
    <row r="109" spans="1:11" s="3" customFormat="1" ht="18.75" x14ac:dyDescent="0.2">
      <c r="A109" s="2"/>
      <c r="B109" s="5"/>
      <c r="C109" s="4"/>
      <c r="E109" s="7"/>
      <c r="I109" s="2"/>
      <c r="J109" s="2"/>
      <c r="K109" s="2"/>
    </row>
    <row r="110" spans="1:11" s="3" customFormat="1" x14ac:dyDescent="0.2">
      <c r="A110" s="2"/>
      <c r="B110" s="5"/>
      <c r="C110" s="4"/>
      <c r="E110" s="4"/>
      <c r="I110" s="2"/>
      <c r="J110" s="2"/>
      <c r="K110" s="2"/>
    </row>
    <row r="111" spans="1:11" s="3" customFormat="1" x14ac:dyDescent="0.2">
      <c r="A111" s="2"/>
      <c r="B111" s="5"/>
      <c r="C111" s="4"/>
      <c r="E111" s="4"/>
      <c r="I111" s="2"/>
      <c r="J111" s="2"/>
      <c r="K111" s="2"/>
    </row>
    <row r="112" spans="1:11" s="3" customFormat="1" x14ac:dyDescent="0.2">
      <c r="A112" s="2"/>
      <c r="B112" s="5"/>
      <c r="C112" s="4"/>
      <c r="E112" s="6"/>
      <c r="I112" s="2"/>
      <c r="J112" s="2"/>
      <c r="K112" s="2"/>
    </row>
    <row r="113" spans="1:11" s="3" customFormat="1" x14ac:dyDescent="0.2">
      <c r="A113" s="2"/>
      <c r="B113" s="5"/>
      <c r="C113" s="4"/>
      <c r="E113" s="4"/>
      <c r="I113" s="2"/>
      <c r="J113" s="2"/>
      <c r="K113" s="2"/>
    </row>
    <row r="114" spans="1:11" s="3" customFormat="1" x14ac:dyDescent="0.2">
      <c r="A114" s="2"/>
      <c r="B114" s="5"/>
      <c r="C114" s="4"/>
      <c r="E114" s="4"/>
      <c r="I114" s="2"/>
      <c r="J114" s="2"/>
      <c r="K114" s="2"/>
    </row>
    <row r="115" spans="1:11" s="3" customFormat="1" x14ac:dyDescent="0.2">
      <c r="A115" s="2"/>
      <c r="B115" s="5"/>
      <c r="C115" s="4"/>
      <c r="E115" s="4"/>
      <c r="I115" s="2"/>
      <c r="J115" s="2"/>
      <c r="K115" s="2"/>
    </row>
    <row r="116" spans="1:11" s="3" customFormat="1" x14ac:dyDescent="0.2">
      <c r="A116" s="2"/>
      <c r="B116" s="5"/>
      <c r="C116" s="4"/>
      <c r="E116" s="4"/>
      <c r="I116" s="2"/>
      <c r="J116" s="2"/>
      <c r="K116" s="2"/>
    </row>
  </sheetData>
  <mergeCells count="15">
    <mergeCell ref="A2:K2"/>
    <mergeCell ref="A3:K3"/>
    <mergeCell ref="A5:A7"/>
    <mergeCell ref="B5:B7"/>
    <mergeCell ref="J1:K1"/>
    <mergeCell ref="C5:K5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ageMargins left="0.70866141732283472" right="0.39370078740157483" top="0.74803149606299213" bottom="0.74803149606299213" header="0.31496062992125984" footer="0.31496062992125984"/>
  <pageSetup paperSize="9" scale="46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 год</vt:lpstr>
      <vt:lpstr>'2021 год'!Заголовки_для_печати</vt:lpstr>
      <vt:lpstr>'2021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cp:lastPrinted>2022-03-16T14:36:34Z</cp:lastPrinted>
  <dcterms:created xsi:type="dcterms:W3CDTF">2022-03-16T14:24:44Z</dcterms:created>
  <dcterms:modified xsi:type="dcterms:W3CDTF">2022-03-16T14:37:07Z</dcterms:modified>
</cp:coreProperties>
</file>