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J26" i="1" l="1"/>
  <c r="O9" i="1" l="1"/>
  <c r="L20" i="1"/>
  <c r="P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<sst xmlns="http://schemas.openxmlformats.org/spreadsheetml/2006/main" count="81" uniqueCount="41">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</sst>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8" applyNumberFormat="0" applyAlignment="0" applyProtection="0"/>
    <xf numFmtId="0" fontId="9" fillId="34" borderId="21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8" applyNumberFormat="0" applyAlignment="0" applyProtection="0"/>
    <xf numFmtId="0" fontId="16" fillId="0" borderId="20" applyNumberFormat="0" applyFill="0" applyAlignment="0" applyProtection="0"/>
    <xf numFmtId="0" fontId="17" fillId="37" borderId="0" applyNumberFormat="0" applyBorder="0" applyAlignment="0" applyProtection="0"/>
    <xf numFmtId="0" fontId="5" fillId="38" borderId="22" applyNumberFormat="0" applyFont="0" applyAlignment="0" applyProtection="0"/>
    <xf numFmtId="0" fontId="18" fillId="3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view="pageBreakPreview" topLeftCell="I1" zoomScaleNormal="100" zoomScaleSheetLayoutView="100" workbookViewId="0">
      <selection activeCell="I3" sqref="I3:Q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</cols>
  <sheetData>
    <row r="2" spans="1:17" ht="20.25" customHeight="1" x14ac:dyDescent="0.2">
      <c r="B2" s="15" t="s">
        <v>15</v>
      </c>
      <c r="C2" s="16" t="s">
        <v>15</v>
      </c>
      <c r="D2" s="16" t="s">
        <v>15</v>
      </c>
      <c r="E2" s="16" t="s">
        <v>15</v>
      </c>
      <c r="F2" s="17" t="s">
        <v>15</v>
      </c>
      <c r="I2" s="26" t="s">
        <v>37</v>
      </c>
      <c r="J2" s="26" t="s">
        <v>38</v>
      </c>
      <c r="K2" s="26" t="s">
        <v>38</v>
      </c>
      <c r="L2" s="26" t="s">
        <v>38</v>
      </c>
      <c r="M2" s="26" t="s">
        <v>39</v>
      </c>
      <c r="N2" s="26" t="s">
        <v>39</v>
      </c>
      <c r="O2" s="26" t="s">
        <v>39</v>
      </c>
      <c r="P2" s="26" t="s">
        <v>39</v>
      </c>
      <c r="Q2" s="26" t="s">
        <v>39</v>
      </c>
    </row>
    <row r="3" spans="1:17" ht="15.75" x14ac:dyDescent="0.2">
      <c r="I3" s="27" t="s">
        <v>40</v>
      </c>
      <c r="J3" s="26"/>
      <c r="K3" s="26"/>
      <c r="L3" s="26"/>
      <c r="M3" s="26"/>
      <c r="N3" s="26"/>
      <c r="O3" s="26"/>
      <c r="P3" s="26"/>
      <c r="Q3" s="26"/>
    </row>
    <row r="4" spans="1:17" ht="25.35" customHeight="1" x14ac:dyDescent="0.2">
      <c r="A4" s="21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9" t="s">
        <v>26</v>
      </c>
    </row>
    <row r="5" spans="1:17" ht="13.9" customHeight="1" x14ac:dyDescent="0.2">
      <c r="A5" s="22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4" t="s">
        <v>18</v>
      </c>
      <c r="J5" s="18" t="s">
        <v>20</v>
      </c>
      <c r="K5" s="19" t="s">
        <v>20</v>
      </c>
      <c r="L5" s="20" t="s">
        <v>20</v>
      </c>
      <c r="M5" s="18" t="s">
        <v>16</v>
      </c>
      <c r="N5" s="19" t="s">
        <v>16</v>
      </c>
      <c r="O5" s="20" t="s">
        <v>16</v>
      </c>
      <c r="P5" s="18" t="s">
        <v>21</v>
      </c>
      <c r="Q5" s="20" t="s">
        <v>21</v>
      </c>
    </row>
    <row r="6" spans="1:17" ht="73.349999999999994" customHeight="1" x14ac:dyDescent="0.2">
      <c r="A6" s="22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5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</row>
    <row r="7" spans="1:17" ht="13.9" customHeight="1" x14ac:dyDescent="0.2">
      <c r="A7" s="23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</row>
    <row r="8" spans="1:17" ht="13.9" customHeight="1" x14ac:dyDescent="0.2">
      <c r="A8" s="7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8" t="str">
        <f>IF(A8="= Бокситогорский район =","Бокситогорский муниципальный район",A8)</f>
        <v>Бокситогорский муниципальный район</v>
      </c>
      <c r="J8" s="10">
        <v>2553836.1</v>
      </c>
      <c r="K8" s="10">
        <v>744962.7</v>
      </c>
      <c r="L8" s="10">
        <f t="shared" ref="L8:L25" si="0">K8/J8*100</f>
        <v>29.170341041071506</v>
      </c>
      <c r="M8" s="10">
        <v>2799779.2</v>
      </c>
      <c r="N8" s="10">
        <v>557990</v>
      </c>
      <c r="O8" s="10">
        <f t="shared" ref="O8:O26" si="1">N8/M8*100</f>
        <v>19.929785891687459</v>
      </c>
      <c r="P8" s="10">
        <v>-136838.79999999999</v>
      </c>
      <c r="Q8" s="10">
        <v>186972.7</v>
      </c>
    </row>
    <row r="9" spans="1:17" ht="13.9" customHeight="1" x14ac:dyDescent="0.2">
      <c r="A9" s="7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8" t="str">
        <f>IF(A9="= Волосовский район =","Волосовский муниципальный район",A9)</f>
        <v>Волосовский муниципальный район</v>
      </c>
      <c r="J9" s="10">
        <v>2456409.6</v>
      </c>
      <c r="K9" s="10">
        <v>833456.7</v>
      </c>
      <c r="L9" s="10">
        <f t="shared" si="0"/>
        <v>33.929874724475916</v>
      </c>
      <c r="M9" s="10">
        <v>2627707.2999999998</v>
      </c>
      <c r="N9" s="10">
        <v>679740</v>
      </c>
      <c r="O9" s="10">
        <f>N9/M9*100</f>
        <v>25.868177935952001</v>
      </c>
      <c r="P9" s="10">
        <v>-128040.2</v>
      </c>
      <c r="Q9" s="10">
        <v>153716.70000000001</v>
      </c>
    </row>
    <row r="10" spans="1:17" ht="13.9" customHeight="1" x14ac:dyDescent="0.2">
      <c r="A10" s="7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8" t="str">
        <f>IF(A10="= Волховский район =","Волховский муниципальный район",A10)</f>
        <v>Волховский муниципальный район</v>
      </c>
      <c r="J10" s="10">
        <v>4260501.7</v>
      </c>
      <c r="K10" s="10">
        <v>1446255.3</v>
      </c>
      <c r="L10" s="10">
        <f t="shared" si="0"/>
        <v>33.945657151128465</v>
      </c>
      <c r="M10" s="10">
        <v>4965016.5999999996</v>
      </c>
      <c r="N10" s="10">
        <v>1283759.2</v>
      </c>
      <c r="O10" s="10">
        <f t="shared" si="1"/>
        <v>25.856090793331894</v>
      </c>
      <c r="P10" s="10">
        <v>-134384.79999999999</v>
      </c>
      <c r="Q10" s="10">
        <v>162496.20000000001</v>
      </c>
    </row>
    <row r="11" spans="1:17" ht="13.9" customHeight="1" x14ac:dyDescent="0.2">
      <c r="A11" s="7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8" t="str">
        <f>IF(A11="= Всеволожский район =","Всеволожский муниципальный район",A11)</f>
        <v>Всеволожский муниципальный район</v>
      </c>
      <c r="J11" s="10">
        <v>21525725.800000001</v>
      </c>
      <c r="K11" s="10">
        <v>8002571.5999999996</v>
      </c>
      <c r="L11" s="10">
        <f t="shared" si="0"/>
        <v>37.176779423623429</v>
      </c>
      <c r="M11" s="10">
        <v>24826842.300000001</v>
      </c>
      <c r="N11" s="10">
        <v>6194984.7000000002</v>
      </c>
      <c r="O11" s="10">
        <f t="shared" si="1"/>
        <v>24.952769366082453</v>
      </c>
      <c r="P11" s="10">
        <v>-2927983.2</v>
      </c>
      <c r="Q11" s="10">
        <v>1807586.9</v>
      </c>
    </row>
    <row r="12" spans="1:17" ht="13.9" customHeight="1" x14ac:dyDescent="0.2">
      <c r="A12" s="7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8" t="str">
        <f>IF(A12="= Выборгский район =","Выборгский район",A12)</f>
        <v>Выборгский район</v>
      </c>
      <c r="J12" s="10">
        <v>8333655.2000000002</v>
      </c>
      <c r="K12" s="10">
        <v>3038799.3</v>
      </c>
      <c r="L12" s="10">
        <f t="shared" si="0"/>
        <v>36.464183207387798</v>
      </c>
      <c r="M12" s="10">
        <v>9569178.3000000007</v>
      </c>
      <c r="N12" s="10">
        <v>2331006</v>
      </c>
      <c r="O12" s="10">
        <f t="shared" si="1"/>
        <v>24.359521025958937</v>
      </c>
      <c r="P12" s="10">
        <v>-766946.8</v>
      </c>
      <c r="Q12" s="10">
        <v>707793.2</v>
      </c>
    </row>
    <row r="13" spans="1:17" ht="13.9" customHeight="1" x14ac:dyDescent="0.2">
      <c r="A13" s="7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8" t="str">
        <f>IF(A13="= Гатчинский район =","Гатчинский муниципальный район",A13)</f>
        <v>Гатчинский муниципальный район</v>
      </c>
      <c r="J13" s="10">
        <v>10715882.300000001</v>
      </c>
      <c r="K13" s="10">
        <v>3331109.7</v>
      </c>
      <c r="L13" s="10">
        <f t="shared" si="0"/>
        <v>31.085724971055345</v>
      </c>
      <c r="M13" s="10">
        <v>11453732.6</v>
      </c>
      <c r="N13" s="10">
        <v>2753544.3</v>
      </c>
      <c r="O13" s="10">
        <f t="shared" si="1"/>
        <v>24.040584813373414</v>
      </c>
      <c r="P13" s="10">
        <v>-532584.6</v>
      </c>
      <c r="Q13" s="10">
        <v>577565.4</v>
      </c>
    </row>
    <row r="14" spans="1:17" ht="13.9" customHeight="1" x14ac:dyDescent="0.2">
      <c r="A14" s="7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8" t="str">
        <f>IF(A14="= Кингисеппский район =","Кингисеппский муниципальный район",A14)</f>
        <v>Кингисеппский муниципальный район</v>
      </c>
      <c r="J14" s="10">
        <v>3847685.1</v>
      </c>
      <c r="K14" s="10">
        <v>1518387.1</v>
      </c>
      <c r="L14" s="10">
        <f t="shared" si="0"/>
        <v>39.462353611006264</v>
      </c>
      <c r="M14" s="10">
        <v>4617922</v>
      </c>
      <c r="N14" s="10">
        <v>1114495.6000000001</v>
      </c>
      <c r="O14" s="10">
        <f t="shared" si="1"/>
        <v>24.134136522877608</v>
      </c>
      <c r="P14" s="10">
        <v>-631794.1</v>
      </c>
      <c r="Q14" s="10">
        <v>403891.5</v>
      </c>
    </row>
    <row r="15" spans="1:17" ht="13.9" customHeight="1" x14ac:dyDescent="0.2">
      <c r="A15" s="7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8" t="str">
        <f>IF(A15="= Киришский район =","Киришский муниципальный район",A15)</f>
        <v>Киришский муниципальный район</v>
      </c>
      <c r="J15" s="10">
        <v>3107040.2</v>
      </c>
      <c r="K15" s="10">
        <v>1087031.6000000001</v>
      </c>
      <c r="L15" s="10">
        <f t="shared" si="0"/>
        <v>34.986080965415255</v>
      </c>
      <c r="M15" s="10">
        <v>3298801.5</v>
      </c>
      <c r="N15" s="10">
        <v>859357</v>
      </c>
      <c r="O15" s="10">
        <f t="shared" si="1"/>
        <v>26.050582309969244</v>
      </c>
      <c r="P15" s="10">
        <v>-85083.1</v>
      </c>
      <c r="Q15" s="10">
        <v>227674.7</v>
      </c>
    </row>
    <row r="16" spans="1:17" ht="13.9" customHeight="1" x14ac:dyDescent="0.2">
      <c r="A16" s="7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8" t="str">
        <f>IF(A16="= Кировский район =","Кировский муниципальный район",A16)</f>
        <v>Кировский муниципальный район</v>
      </c>
      <c r="J16" s="10">
        <v>5324326.5</v>
      </c>
      <c r="K16" s="10">
        <v>1618566.5</v>
      </c>
      <c r="L16" s="10">
        <f t="shared" si="0"/>
        <v>30.399459912911052</v>
      </c>
      <c r="M16" s="10">
        <v>5712300.4000000004</v>
      </c>
      <c r="N16" s="10">
        <v>1278087</v>
      </c>
      <c r="O16" s="10">
        <f t="shared" si="1"/>
        <v>22.374296001659854</v>
      </c>
      <c r="P16" s="10">
        <v>-339408.8</v>
      </c>
      <c r="Q16" s="10">
        <v>340479.6</v>
      </c>
    </row>
    <row r="17" spans="1:17" ht="13.9" customHeight="1" x14ac:dyDescent="0.2">
      <c r="A17" s="7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1" t="str">
        <f>IF(A17="= Лодейнопольский район =","Лодейнопольский муниципальный район",A17)</f>
        <v>Лодейнопольский муниципальный район</v>
      </c>
      <c r="J17" s="10">
        <v>1906395.7</v>
      </c>
      <c r="K17" s="10">
        <v>546649.5</v>
      </c>
      <c r="L17" s="10">
        <f t="shared" si="0"/>
        <v>28.674503409759055</v>
      </c>
      <c r="M17" s="10">
        <v>1980183.4</v>
      </c>
      <c r="N17" s="10">
        <v>474984</v>
      </c>
      <c r="O17" s="10">
        <f t="shared" si="1"/>
        <v>23.98686909505453</v>
      </c>
      <c r="P17" s="10">
        <v>-44594.5</v>
      </c>
      <c r="Q17" s="10">
        <v>71665.5</v>
      </c>
    </row>
    <row r="18" spans="1:17" ht="13.9" customHeight="1" x14ac:dyDescent="0.2">
      <c r="A18" s="7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1" t="str">
        <f>IF(A18="= Ломоносовский район =","Ломоносовский муниципальный район",A18)</f>
        <v>Ломоносовский муниципальный район</v>
      </c>
      <c r="J18" s="10">
        <v>4340284.5999999996</v>
      </c>
      <c r="K18" s="10">
        <v>1592237.6</v>
      </c>
      <c r="L18" s="10">
        <f t="shared" si="0"/>
        <v>36.685096640897704</v>
      </c>
      <c r="M18" s="10">
        <v>4898831.7</v>
      </c>
      <c r="N18" s="10">
        <v>1129744.8</v>
      </c>
      <c r="O18" s="10">
        <f t="shared" si="1"/>
        <v>23.061514850571413</v>
      </c>
      <c r="P18" s="10">
        <v>-525334.4</v>
      </c>
      <c r="Q18" s="10">
        <v>462492.8</v>
      </c>
    </row>
    <row r="19" spans="1:17" ht="13.9" customHeight="1" x14ac:dyDescent="0.2">
      <c r="A19" s="7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1" t="str">
        <f>IF(A19="= Лужский район =","Лужский муниципальный район",A19)</f>
        <v>Лужский муниципальный район</v>
      </c>
      <c r="J19" s="10">
        <v>4283767.7</v>
      </c>
      <c r="K19" s="10">
        <v>1071270.3999999999</v>
      </c>
      <c r="L19" s="10">
        <f t="shared" si="0"/>
        <v>25.007667899452152</v>
      </c>
      <c r="M19" s="10">
        <v>4820486.5</v>
      </c>
      <c r="N19" s="10">
        <v>852004.1</v>
      </c>
      <c r="O19" s="10">
        <f t="shared" si="1"/>
        <v>17.674649643765207</v>
      </c>
      <c r="P19" s="10">
        <v>-419637.2</v>
      </c>
      <c r="Q19" s="10">
        <v>219266.3</v>
      </c>
    </row>
    <row r="20" spans="1:17" ht="13.9" customHeight="1" x14ac:dyDescent="0.2">
      <c r="A20" s="7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1" t="str">
        <f>IF(A20="= Подпорожский район =","Подпорожский муниципальный район",A20)</f>
        <v>Подпорожский муниципальный район</v>
      </c>
      <c r="J20" s="10">
        <v>1450956</v>
      </c>
      <c r="K20" s="10">
        <v>502678.4</v>
      </c>
      <c r="L20" s="10">
        <f>K20/J20*100</f>
        <v>34.644634296284657</v>
      </c>
      <c r="M20" s="10">
        <v>1967357.8</v>
      </c>
      <c r="N20" s="10">
        <v>374328.3</v>
      </c>
      <c r="O20" s="10">
        <f t="shared" si="1"/>
        <v>19.026955849108891</v>
      </c>
      <c r="P20" s="10">
        <v>-9537.2000000000007</v>
      </c>
      <c r="Q20" s="10">
        <v>128350</v>
      </c>
    </row>
    <row r="21" spans="1:17" ht="13.9" customHeight="1" x14ac:dyDescent="0.2">
      <c r="A21" s="7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1" t="str">
        <f>IF(A21="= Приозерский район =","Приозерский муниципальный район",A21)</f>
        <v>Приозерский муниципальный район</v>
      </c>
      <c r="J21" s="10">
        <v>3156365.9</v>
      </c>
      <c r="K21" s="10">
        <v>1001703.3</v>
      </c>
      <c r="L21" s="10">
        <f t="shared" si="0"/>
        <v>31.735968887510797</v>
      </c>
      <c r="M21" s="10">
        <v>3597490.7</v>
      </c>
      <c r="N21" s="10">
        <v>805053.4</v>
      </c>
      <c r="O21" s="10">
        <f t="shared" si="1"/>
        <v>22.378192666349353</v>
      </c>
      <c r="P21" s="10">
        <v>-177185.7</v>
      </c>
      <c r="Q21" s="10">
        <v>196649.9</v>
      </c>
    </row>
    <row r="22" spans="1:17" ht="13.9" customHeight="1" x14ac:dyDescent="0.2">
      <c r="A22" s="7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1" t="str">
        <f>IF(A22="= Сланцевский район =","Сланцевский муниципальный район",A22)</f>
        <v>Сланцевский муниципальный район</v>
      </c>
      <c r="J22" s="10">
        <v>1866336.5</v>
      </c>
      <c r="K22" s="10">
        <v>635704.30000000005</v>
      </c>
      <c r="L22" s="10">
        <f t="shared" si="0"/>
        <v>34.061612147648617</v>
      </c>
      <c r="M22" s="10">
        <v>2066517</v>
      </c>
      <c r="N22" s="10">
        <v>476687.4</v>
      </c>
      <c r="O22" s="10">
        <f t="shared" si="1"/>
        <v>23.067189865846739</v>
      </c>
      <c r="P22" s="10">
        <v>-161932.79999999999</v>
      </c>
      <c r="Q22" s="10">
        <v>159016.79999999999</v>
      </c>
    </row>
    <row r="23" spans="1:17" ht="13.9" customHeight="1" x14ac:dyDescent="0.2">
      <c r="A23" s="7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1" t="str">
        <f>IF(A23="= Тихвинский район =","Тихвинский муниципальный район",A23)</f>
        <v>Тихвинский муниципальный район</v>
      </c>
      <c r="J23" s="10">
        <v>3071400.7</v>
      </c>
      <c r="K23" s="10">
        <v>1109458.1000000001</v>
      </c>
      <c r="L23" s="10">
        <f t="shared" si="0"/>
        <v>36.122219416046889</v>
      </c>
      <c r="M23" s="10">
        <v>3516300.6</v>
      </c>
      <c r="N23" s="10">
        <v>992231.6</v>
      </c>
      <c r="O23" s="10">
        <f t="shared" si="1"/>
        <v>28.218053939984539</v>
      </c>
      <c r="P23" s="10">
        <v>-237542.6</v>
      </c>
      <c r="Q23" s="10">
        <v>117226.5</v>
      </c>
    </row>
    <row r="24" spans="1:17" ht="13.9" customHeight="1" x14ac:dyDescent="0.2">
      <c r="A24" s="7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8" t="str">
        <f>IF(A24="= Тосненский район =","Тосненский район",A24)</f>
        <v>Тосненский район</v>
      </c>
      <c r="J24" s="10">
        <v>5742459.9000000004</v>
      </c>
      <c r="K24" s="10">
        <v>1711138.8</v>
      </c>
      <c r="L24" s="10">
        <f t="shared" si="0"/>
        <v>29.798010431034967</v>
      </c>
      <c r="M24" s="10">
        <v>6291661.5</v>
      </c>
      <c r="N24" s="10">
        <v>1383282.8</v>
      </c>
      <c r="O24" s="10">
        <f t="shared" si="1"/>
        <v>21.985969842783181</v>
      </c>
      <c r="P24" s="10">
        <v>-389397.9</v>
      </c>
      <c r="Q24" s="10">
        <v>327856</v>
      </c>
    </row>
    <row r="25" spans="1:17" ht="13.9" customHeight="1" x14ac:dyDescent="0.2">
      <c r="A25" s="7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8" t="str">
        <f>IF(A25="= Сосновоборский городской округ =","Сосновоборский городской округ",A25)</f>
        <v>Сосновоборский городской округ</v>
      </c>
      <c r="J25" s="10">
        <v>3257130.3</v>
      </c>
      <c r="K25" s="10">
        <v>1016953.1</v>
      </c>
      <c r="L25" s="10">
        <f t="shared" si="0"/>
        <v>31.222364668677827</v>
      </c>
      <c r="M25" s="10">
        <v>3428594.6</v>
      </c>
      <c r="N25" s="10">
        <v>826296</v>
      </c>
      <c r="O25" s="10">
        <f t="shared" si="1"/>
        <v>24.100137123239943</v>
      </c>
      <c r="P25" s="10">
        <v>-131860.20000000001</v>
      </c>
      <c r="Q25" s="10">
        <v>190657.1</v>
      </c>
    </row>
    <row r="26" spans="1:17" ht="12.95" customHeight="1" x14ac:dyDescent="0.2">
      <c r="I26" s="4" t="s">
        <v>1</v>
      </c>
      <c r="J26" s="3">
        <f>SUM(J8:J25)</f>
        <v>91200159.800000027</v>
      </c>
      <c r="K26" s="3">
        <f>SUM(K8:K25)</f>
        <v>30808934.000000007</v>
      </c>
      <c r="L26" s="3">
        <f>K26/J26*100</f>
        <v>33.781666685193677</v>
      </c>
      <c r="M26" s="3">
        <f>SUM(M8:M25)</f>
        <v>102438704</v>
      </c>
      <c r="N26" s="3">
        <f>SUM(N8:N25)</f>
        <v>24367576.199999999</v>
      </c>
      <c r="O26" s="3">
        <f t="shared" si="1"/>
        <v>23.787470212430645</v>
      </c>
      <c r="P26" s="3">
        <f>SUM(P8:P25)</f>
        <v>-7780086.8999999994</v>
      </c>
      <c r="Q26" s="3">
        <f>SUM(Q8:Q25)</f>
        <v>6441357.7999999989</v>
      </c>
    </row>
    <row r="28" spans="1:17" x14ac:dyDescent="0.2">
      <c r="J28" s="12"/>
      <c r="K28" s="12"/>
      <c r="L28" s="12"/>
      <c r="M28" s="12"/>
      <c r="N28" s="12"/>
      <c r="O28" s="12"/>
      <c r="P28" s="13"/>
      <c r="Q28" s="12"/>
    </row>
    <row r="29" spans="1:17" x14ac:dyDescent="0.2">
      <c r="J29" s="12"/>
      <c r="K29" s="12"/>
      <c r="L29" s="14"/>
      <c r="M29" s="12"/>
      <c r="N29" s="12"/>
      <c r="O29" s="14"/>
      <c r="P29" s="12"/>
      <c r="Q29" s="12"/>
    </row>
    <row r="30" spans="1:17" x14ac:dyDescent="0.2">
      <c r="J30" s="14"/>
      <c r="K30" s="14"/>
      <c r="L30" s="14"/>
      <c r="M30" s="14"/>
      <c r="N30" s="14"/>
      <c r="O30" s="14"/>
      <c r="P30" s="14"/>
      <c r="Q30" s="14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2022-05-19T07:29:19Z</dcterms:modified>
</cp:coreProperties>
</file>