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18075" windowHeight="9900"/>
  </bookViews>
  <sheets>
    <sheet name="Лист1" sheetId="1" r:id="rId1"/>
  </sheets>
  <definedNames>
    <definedName name="_xlnm.Print_Area" localSheetId="0">Лист1!$A$1:$Q$26</definedName>
  </definedNames>
  <calcPr calcId="145621"/>
</workbook>
</file>

<file path=xl/calcChain.xml><?xml version="1.0" encoding="utf-8"?>
<calcChain xmlns="http://schemas.openxmlformats.org/spreadsheetml/2006/main">
  <c r="O9" i="1" l="1"/>
  <c r="L20" i="1"/>
  <c r="P26" i="1" l="1"/>
  <c r="J26" i="1" l="1"/>
  <c r="N26" i="1" l="1"/>
  <c r="M26" i="1"/>
  <c r="K26" i="1"/>
  <c r="L26" i="1" s="1"/>
  <c r="I24" i="1" l="1"/>
  <c r="O23" i="1"/>
  <c r="I23" i="1"/>
  <c r="I25" i="1"/>
  <c r="I22" i="1"/>
  <c r="I21" i="1"/>
  <c r="I20" i="1"/>
  <c r="O19" i="1"/>
  <c r="I19" i="1"/>
  <c r="O18" i="1"/>
  <c r="I18" i="1"/>
  <c r="O17" i="1"/>
  <c r="L17" i="1"/>
  <c r="I17" i="1"/>
  <c r="O16" i="1"/>
  <c r="I16" i="1"/>
  <c r="O15" i="1"/>
  <c r="I15" i="1"/>
  <c r="I14" i="1"/>
  <c r="I13" i="1"/>
  <c r="I12" i="1"/>
  <c r="I11" i="1"/>
  <c r="I10" i="1"/>
  <c r="I9" i="1"/>
  <c r="I8" i="1"/>
  <c r="L10" i="1" l="1"/>
  <c r="L9" i="1"/>
  <c r="O11" i="1"/>
  <c r="L18" i="1"/>
  <c r="O25" i="1"/>
  <c r="O24" i="1"/>
  <c r="O10" i="1"/>
  <c r="O13" i="1"/>
  <c r="O14" i="1"/>
  <c r="O20" i="1"/>
  <c r="L21" i="1"/>
  <c r="L22" i="1"/>
  <c r="L23" i="1"/>
  <c r="O26" i="1"/>
  <c r="O12" i="1"/>
  <c r="L13" i="1"/>
  <c r="L14" i="1"/>
  <c r="O21" i="1"/>
  <c r="O22" i="1"/>
  <c r="L24" i="1"/>
  <c r="O8" i="1"/>
  <c r="L11" i="1"/>
  <c r="L15" i="1"/>
  <c r="L19" i="1"/>
  <c r="L25" i="1"/>
  <c r="L8" i="1"/>
  <c r="L12" i="1"/>
  <c r="L16" i="1"/>
  <c r="Q26" i="1" l="1"/>
</calcChain>
</file>

<file path=xl/sharedStrings.xml><?xml version="1.0" encoding="utf-8"?>
<sst xmlns="http://schemas.openxmlformats.org/spreadsheetml/2006/main" count="81" uniqueCount="41">
  <si>
    <t>= Сосновоборский городской округ =</t>
  </si>
  <si>
    <t xml:space="preserve">ИТОГО:   </t>
  </si>
  <si>
    <t>январь 2021 года</t>
  </si>
  <si>
    <t>Утвержд. - консолидированный бюджет субъекта РФ</t>
  </si>
  <si>
    <t>Утвержденные бюджетные назначения</t>
  </si>
  <si>
    <t>= Выборгский район =</t>
  </si>
  <si>
    <t>= Киришский район =</t>
  </si>
  <si>
    <t>00085000000000000000</t>
  </si>
  <si>
    <t>= Приозерский район =</t>
  </si>
  <si>
    <t>= Лодейнопольский район =</t>
  </si>
  <si>
    <t>= Сланцевский район =</t>
  </si>
  <si>
    <t>00096000000000000000</t>
  </si>
  <si>
    <t>= Тосненский район =</t>
  </si>
  <si>
    <t>= Кингисеппский район =</t>
  </si>
  <si>
    <t>= Всеволожский район =</t>
  </si>
  <si>
    <t>(ф. 317) Исполнение консолидированных бюджетов МР и ГО</t>
  </si>
  <si>
    <t>РАСХОДЫ</t>
  </si>
  <si>
    <t>19</t>
  </si>
  <si>
    <t>Бюджет</t>
  </si>
  <si>
    <t>= Подпорожский район =</t>
  </si>
  <si>
    <t>ДОХОДЫ</t>
  </si>
  <si>
    <t>Дефицит(-), Профицит(+)</t>
  </si>
  <si>
    <t>= Волосовский район =</t>
  </si>
  <si>
    <t>= Лужский район =</t>
  </si>
  <si>
    <t>6</t>
  </si>
  <si>
    <t>= Кировский район =</t>
  </si>
  <si>
    <t>в тыс. рублей</t>
  </si>
  <si>
    <t>= Волховский район =</t>
  </si>
  <si>
    <t>= Тихвинский район =</t>
  </si>
  <si>
    <t>= Гатчинский район =</t>
  </si>
  <si>
    <t>= Бокситогорский район =</t>
  </si>
  <si>
    <t>Исполнено - консолидированный бюджет субъекта РФ</t>
  </si>
  <si>
    <t>Наименование организации</t>
  </si>
  <si>
    <t>% исполнения</t>
  </si>
  <si>
    <t>= Ломоносовский район =</t>
  </si>
  <si>
    <t>00079000000000000000</t>
  </si>
  <si>
    <t>Исполнено</t>
  </si>
  <si>
    <t xml:space="preserve">Исполнение консолидированных бюджетов муниципальных районов и городского округа  </t>
  </si>
  <si>
    <t>Исполнение консолидированных бюджетов МР и ГО  за период:    декабрь 2019 года</t>
  </si>
  <si>
    <t xml:space="preserve">Исполнение консолидированных бюджетов МР и ГО  за период:    </t>
  </si>
  <si>
    <t>по состоянию на  1 марта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</si>
</sst>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3" x14ac:knownFonts="1">
    <font>
      <sz val="10"/>
      <color theme="1"/>
      <name val="Arial"/>
    </font>
    <font>
      <b/>
      <sz val="10"/>
      <name val="Arial"/>
    </font>
    <font>
      <sz val="10"/>
      <name val="Arial"/>
    </font>
    <font>
      <b/>
      <sz val="11.8"/>
      <name val="Arial"/>
    </font>
    <font>
      <i/>
      <sz val="10"/>
      <name val="Arial"/>
    </font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theme="0"/>
      <name val="Calibri"/>
      <scheme val="minor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b/>
      <sz val="18"/>
      <color theme="3"/>
      <name val="Cambria"/>
      <scheme val="maj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b/>
      <sz val="11.8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19" applyNumberFormat="0" applyAlignment="0" applyProtection="0"/>
    <xf numFmtId="0" fontId="9" fillId="34" borderId="22" applyNumberFormat="0" applyAlignment="0" applyProtection="0"/>
    <xf numFmtId="0" fontId="10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5" fillId="36" borderId="19" applyNumberFormat="0" applyAlignment="0" applyProtection="0"/>
    <xf numFmtId="0" fontId="16" fillId="0" borderId="21" applyNumberFormat="0" applyFill="0" applyAlignment="0" applyProtection="0"/>
    <xf numFmtId="0" fontId="17" fillId="37" borderId="0" applyNumberFormat="0" applyBorder="0" applyAlignment="0" applyProtection="0"/>
    <xf numFmtId="0" fontId="5" fillId="38" borderId="23" applyNumberFormat="0" applyFont="0" applyAlignment="0" applyProtection="0"/>
    <xf numFmtId="0" fontId="18" fillId="33" borderId="20" applyNumberFormat="0" applyAlignment="0" applyProtection="0"/>
    <xf numFmtId="0" fontId="19" fillId="0" borderId="0" applyNumberFormat="0" applyFill="0" applyBorder="0" applyAlignment="0" applyProtection="0"/>
    <xf numFmtId="0" fontId="20" fillId="0" borderId="24" applyNumberFormat="0" applyFill="0" applyAlignment="0" applyProtection="0"/>
    <xf numFmtId="0" fontId="21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right" vertical="center"/>
    </xf>
    <xf numFmtId="0" fontId="1" fillId="4" borderId="1" xfId="0" applyNumberFormat="1" applyFont="1" applyFill="1" applyBorder="1" applyAlignment="1">
      <alignment horizontal="right" vertical="center"/>
    </xf>
    <xf numFmtId="164" fontId="0" fillId="0" borderId="6" xfId="0" applyNumberFormat="1" applyBorder="1"/>
    <xf numFmtId="49" fontId="0" fillId="2" borderId="6" xfId="0" applyNumberFormat="1" applyFill="1" applyBorder="1" applyAlignment="1">
      <alignment horizontal="center" vertical="center" wrapText="1" shrinkToFit="1"/>
    </xf>
    <xf numFmtId="0" fontId="2" fillId="0" borderId="0" xfId="0" applyNumberFormat="1" applyFont="1" applyFill="1" applyAlignment="1"/>
    <xf numFmtId="0" fontId="0" fillId="0" borderId="0" xfId="0" applyNumberFormat="1" applyFont="1" applyFill="1" applyAlignment="1"/>
    <xf numFmtId="49" fontId="0" fillId="0" borderId="6" xfId="0" applyNumberFormat="1" applyBorder="1" applyAlignment="1">
      <alignment wrapText="1" shrinkToFit="1"/>
    </xf>
    <xf numFmtId="0" fontId="2" fillId="0" borderId="1" xfId="0" applyNumberFormat="1" applyFont="1" applyFill="1" applyBorder="1" applyAlignment="1"/>
    <xf numFmtId="164" fontId="0" fillId="0" borderId="0" xfId="0" applyNumberFormat="1"/>
    <xf numFmtId="164" fontId="2" fillId="0" borderId="15" xfId="0" applyNumberFormat="1" applyFont="1" applyFill="1" applyBorder="1" applyAlignment="1"/>
    <xf numFmtId="164" fontId="2" fillId="0" borderId="0" xfId="0" applyNumberFormat="1" applyFont="1" applyFill="1" applyAlignment="1"/>
    <xf numFmtId="0" fontId="4" fillId="3" borderId="14" xfId="0" applyNumberFormat="1" applyFont="1" applyFill="1" applyBorder="1" applyAlignment="1">
      <alignment horizontal="right" vertical="center"/>
    </xf>
    <xf numFmtId="164" fontId="2" fillId="6" borderId="1" xfId="0" applyNumberFormat="1" applyFont="1" applyFill="1" applyBorder="1" applyAlignment="1">
      <alignment horizontal="right" vertical="center"/>
    </xf>
    <xf numFmtId="0" fontId="2" fillId="6" borderId="1" xfId="0" applyNumberFormat="1" applyFont="1" applyFill="1" applyBorder="1" applyAlignment="1"/>
    <xf numFmtId="4" fontId="0" fillId="0" borderId="0" xfId="0" applyNumberFormat="1" applyBorder="1"/>
    <xf numFmtId="4" fontId="0" fillId="7" borderId="0" xfId="0" applyNumberFormat="1" applyFont="1" applyFill="1" applyBorder="1" applyAlignment="1">
      <alignment horizontal="right"/>
    </xf>
    <xf numFmtId="0" fontId="0" fillId="0" borderId="0" xfId="0" applyBorder="1"/>
    <xf numFmtId="0" fontId="1" fillId="5" borderId="5" xfId="0" applyNumberFormat="1" applyFont="1" applyFill="1" applyBorder="1" applyAlignment="1">
      <alignment horizontal="center"/>
    </xf>
    <xf numFmtId="0" fontId="1" fillId="5" borderId="9" xfId="0" applyNumberFormat="1" applyFont="1" applyFill="1" applyBorder="1" applyAlignment="1">
      <alignment horizontal="center"/>
    </xf>
    <xf numFmtId="0" fontId="1" fillId="5" borderId="12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 shrinkToFit="1"/>
    </xf>
    <xf numFmtId="49" fontId="2" fillId="2" borderId="11" xfId="0" applyNumberFormat="1" applyFont="1" applyFill="1" applyBorder="1" applyAlignment="1">
      <alignment horizontal="center" vertical="center" wrapText="1" shrinkToFit="1"/>
    </xf>
    <xf numFmtId="49" fontId="2" fillId="2" borderId="7" xfId="0" applyNumberFormat="1" applyFont="1" applyFill="1" applyBorder="1" applyAlignment="1">
      <alignment horizontal="center" vertical="center" wrapText="1" shrinkToFit="1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/>
    </xf>
    <xf numFmtId="0" fontId="22" fillId="3" borderId="0" xfId="0" applyNumberFormat="1" applyFont="1" applyFill="1" applyBorder="1" applyAlignment="1">
      <alignment horizontal="center" vertic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0"/>
  <sheetViews>
    <sheetView tabSelected="1" view="pageBreakPreview" topLeftCell="I1" zoomScaleNormal="100" zoomScaleSheetLayoutView="100" workbookViewId="0">
      <selection activeCell="I3" sqref="I3:Q3"/>
    </sheetView>
  </sheetViews>
  <sheetFormatPr defaultRowHeight="12.75" x14ac:dyDescent="0.2"/>
  <cols>
    <col min="1" max="7" width="8.85546875" hidden="1" customWidth="1"/>
    <col min="8" max="8" width="0" hidden="1" customWidth="1"/>
    <col min="9" max="9" width="36.42578125" customWidth="1"/>
    <col min="10" max="11" width="19.28515625" customWidth="1"/>
    <col min="12" max="12" width="8.7109375" customWidth="1"/>
    <col min="13" max="14" width="19.28515625" customWidth="1"/>
    <col min="15" max="15" width="8.7109375" customWidth="1"/>
    <col min="16" max="17" width="19.28515625" customWidth="1"/>
    <col min="18" max="19" width="14.5703125" style="11" customWidth="1"/>
    <col min="20" max="24" width="8.85546875" customWidth="1"/>
  </cols>
  <sheetData>
    <row r="2" spans="1:24" ht="20.25" customHeight="1" x14ac:dyDescent="0.2">
      <c r="B2" s="20" t="s">
        <v>15</v>
      </c>
      <c r="C2" s="21" t="s">
        <v>15</v>
      </c>
      <c r="D2" s="21" t="s">
        <v>15</v>
      </c>
      <c r="E2" s="21" t="s">
        <v>15</v>
      </c>
      <c r="F2" s="22" t="s">
        <v>15</v>
      </c>
      <c r="I2" s="31" t="s">
        <v>37</v>
      </c>
      <c r="J2" s="31" t="s">
        <v>38</v>
      </c>
      <c r="K2" s="31" t="s">
        <v>38</v>
      </c>
      <c r="L2" s="31" t="s">
        <v>38</v>
      </c>
      <c r="M2" s="31" t="s">
        <v>39</v>
      </c>
      <c r="N2" s="31" t="s">
        <v>39</v>
      </c>
      <c r="O2" s="31" t="s">
        <v>39</v>
      </c>
      <c r="P2" s="31" t="s">
        <v>39</v>
      </c>
      <c r="Q2" s="31" t="s">
        <v>39</v>
      </c>
    </row>
    <row r="3" spans="1:24" ht="15.75" x14ac:dyDescent="0.2">
      <c r="I3" s="32" t="s">
        <v>40</v>
      </c>
      <c r="J3" s="31"/>
      <c r="K3" s="31"/>
      <c r="L3" s="31"/>
      <c r="M3" s="31"/>
      <c r="N3" s="31"/>
      <c r="O3" s="31"/>
      <c r="P3" s="31"/>
      <c r="Q3" s="31"/>
    </row>
    <row r="4" spans="1:24" ht="25.35" customHeight="1" x14ac:dyDescent="0.2">
      <c r="A4" s="26" t="s">
        <v>32</v>
      </c>
      <c r="B4" s="6" t="s">
        <v>2</v>
      </c>
      <c r="C4" s="6" t="s">
        <v>2</v>
      </c>
      <c r="D4" s="6" t="s">
        <v>2</v>
      </c>
      <c r="E4" s="6" t="s">
        <v>2</v>
      </c>
      <c r="F4" s="6" t="s">
        <v>2</v>
      </c>
      <c r="G4" s="6" t="s">
        <v>2</v>
      </c>
      <c r="Q4" s="14" t="s">
        <v>26</v>
      </c>
    </row>
    <row r="5" spans="1:24" ht="13.9" customHeight="1" x14ac:dyDescent="0.2">
      <c r="A5" s="27" t="s">
        <v>32</v>
      </c>
      <c r="B5" s="6" t="s">
        <v>24</v>
      </c>
      <c r="C5" s="6" t="s">
        <v>24</v>
      </c>
      <c r="D5" s="6" t="s">
        <v>24</v>
      </c>
      <c r="E5" s="6" t="s">
        <v>17</v>
      </c>
      <c r="F5" s="6" t="s">
        <v>17</v>
      </c>
      <c r="G5" s="6" t="s">
        <v>17</v>
      </c>
      <c r="I5" s="29" t="s">
        <v>18</v>
      </c>
      <c r="J5" s="23" t="s">
        <v>20</v>
      </c>
      <c r="K5" s="24" t="s">
        <v>20</v>
      </c>
      <c r="L5" s="25" t="s">
        <v>20</v>
      </c>
      <c r="M5" s="23" t="s">
        <v>16</v>
      </c>
      <c r="N5" s="24" t="s">
        <v>16</v>
      </c>
      <c r="O5" s="25" t="s">
        <v>16</v>
      </c>
      <c r="P5" s="23" t="s">
        <v>21</v>
      </c>
      <c r="Q5" s="25" t="s">
        <v>21</v>
      </c>
      <c r="R5" s="12"/>
      <c r="S5" s="13"/>
      <c r="T5" s="7"/>
      <c r="U5" s="7"/>
      <c r="V5" s="7"/>
      <c r="W5" s="8"/>
    </row>
    <row r="6" spans="1:24" ht="73.349999999999994" customHeight="1" x14ac:dyDescent="0.2">
      <c r="A6" s="27" t="s">
        <v>32</v>
      </c>
      <c r="B6" s="6" t="s">
        <v>3</v>
      </c>
      <c r="C6" s="6" t="s">
        <v>3</v>
      </c>
      <c r="D6" s="6" t="s">
        <v>3</v>
      </c>
      <c r="E6" s="6" t="s">
        <v>31</v>
      </c>
      <c r="F6" s="6" t="s">
        <v>31</v>
      </c>
      <c r="G6" s="6" t="s">
        <v>31</v>
      </c>
      <c r="I6" s="30" t="s">
        <v>18</v>
      </c>
      <c r="J6" s="1" t="s">
        <v>4</v>
      </c>
      <c r="K6" s="2" t="s">
        <v>36</v>
      </c>
      <c r="L6" s="1" t="s">
        <v>33</v>
      </c>
      <c r="M6" s="1" t="s">
        <v>4</v>
      </c>
      <c r="N6" s="2" t="s">
        <v>36</v>
      </c>
      <c r="O6" s="1" t="s">
        <v>33</v>
      </c>
      <c r="P6" s="1" t="s">
        <v>4</v>
      </c>
      <c r="Q6" s="2" t="s">
        <v>36</v>
      </c>
      <c r="R6" s="12"/>
      <c r="S6" s="13"/>
      <c r="T6" s="7"/>
      <c r="U6" s="7"/>
      <c r="V6" s="7"/>
      <c r="W6" s="7"/>
      <c r="X6" s="7"/>
    </row>
    <row r="7" spans="1:24" ht="13.9" customHeight="1" x14ac:dyDescent="0.2">
      <c r="A7" s="28" t="s">
        <v>32</v>
      </c>
      <c r="B7" s="6" t="s">
        <v>7</v>
      </c>
      <c r="C7" s="6" t="s">
        <v>11</v>
      </c>
      <c r="D7" s="6" t="s">
        <v>35</v>
      </c>
      <c r="E7" s="6" t="s">
        <v>7</v>
      </c>
      <c r="F7" s="6" t="s">
        <v>11</v>
      </c>
      <c r="G7" s="6" t="s">
        <v>35</v>
      </c>
      <c r="I7" s="2">
        <v>1</v>
      </c>
      <c r="J7" s="2">
        <v>2</v>
      </c>
      <c r="K7" s="2">
        <v>3</v>
      </c>
      <c r="L7" s="2">
        <v>4</v>
      </c>
      <c r="M7" s="2">
        <v>5</v>
      </c>
      <c r="N7" s="2">
        <v>6</v>
      </c>
      <c r="O7" s="2">
        <v>7</v>
      </c>
      <c r="P7" s="2">
        <v>8</v>
      </c>
      <c r="Q7" s="2">
        <v>9</v>
      </c>
      <c r="R7" s="12"/>
      <c r="S7" s="13"/>
      <c r="T7" s="7"/>
      <c r="U7" s="7"/>
      <c r="V7" s="7"/>
      <c r="W7" s="7"/>
      <c r="X7" s="7"/>
    </row>
    <row r="8" spans="1:24" ht="13.9" customHeight="1" x14ac:dyDescent="0.2">
      <c r="A8" s="9" t="s">
        <v>30</v>
      </c>
      <c r="B8" s="5">
        <v>1963737.6720700001</v>
      </c>
      <c r="C8" s="5">
        <v>2186763.20462</v>
      </c>
      <c r="D8" s="5">
        <v>-88638.717359999995</v>
      </c>
      <c r="E8" s="5">
        <v>146577.42869999999</v>
      </c>
      <c r="F8" s="5">
        <v>35437.039279999997</v>
      </c>
      <c r="G8" s="5">
        <v>111140.38942000001</v>
      </c>
      <c r="I8" s="10" t="str">
        <f>IF(A8="= Бокситогорский район =","Бокситогорский муниципальный район",A8)</f>
        <v>Бокситогорский муниципальный район</v>
      </c>
      <c r="J8" s="15">
        <v>2445541.2000000002</v>
      </c>
      <c r="K8" s="15">
        <v>341945.7</v>
      </c>
      <c r="L8" s="15">
        <f t="shared" ref="L8:L25" si="0">K8/J8*100</f>
        <v>13.982414199360043</v>
      </c>
      <c r="M8" s="15">
        <v>2638520.7999999998</v>
      </c>
      <c r="N8" s="15">
        <v>198827.6</v>
      </c>
      <c r="O8" s="15">
        <f t="shared" ref="O8:O26" si="1">N8/M8*100</f>
        <v>7.5355706879400008</v>
      </c>
      <c r="P8" s="15">
        <v>-86059.6</v>
      </c>
      <c r="Q8" s="15">
        <v>143118.1</v>
      </c>
      <c r="T8" s="11"/>
      <c r="U8" s="11"/>
    </row>
    <row r="9" spans="1:24" ht="13.9" customHeight="1" x14ac:dyDescent="0.2">
      <c r="A9" s="9" t="s">
        <v>22</v>
      </c>
      <c r="B9" s="5">
        <v>2190667.1844299999</v>
      </c>
      <c r="C9" s="5">
        <v>2331335.61259</v>
      </c>
      <c r="D9" s="5">
        <v>-119019.04171</v>
      </c>
      <c r="E9" s="5">
        <v>155504.57569</v>
      </c>
      <c r="F9" s="5">
        <v>112030.62097</v>
      </c>
      <c r="G9" s="5">
        <v>43473.954720000002</v>
      </c>
      <c r="I9" s="10" t="str">
        <f>IF(A9="= Волосовский район =","Волосовский муниципальный район",A9)</f>
        <v>Волосовский муниципальный район</v>
      </c>
      <c r="J9" s="15">
        <v>1286709.3999999999</v>
      </c>
      <c r="K9" s="15">
        <v>342145.7</v>
      </c>
      <c r="L9" s="15">
        <f t="shared" si="0"/>
        <v>26.590751571411541</v>
      </c>
      <c r="M9" s="15">
        <v>2590217.2000000002</v>
      </c>
      <c r="N9" s="15">
        <v>260274.9</v>
      </c>
      <c r="O9" s="15">
        <f>N9/M9*100</f>
        <v>10.048381270883382</v>
      </c>
      <c r="P9" s="15">
        <v>-101596.8</v>
      </c>
      <c r="Q9" s="15">
        <v>81870.899999999994</v>
      </c>
      <c r="T9" s="11"/>
      <c r="U9" s="11"/>
    </row>
    <row r="10" spans="1:24" ht="13.9" customHeight="1" x14ac:dyDescent="0.2">
      <c r="A10" s="9" t="s">
        <v>27</v>
      </c>
      <c r="B10" s="5">
        <v>3371975.0403100001</v>
      </c>
      <c r="C10" s="5">
        <v>4005428.8033199999</v>
      </c>
      <c r="D10" s="5">
        <v>-82548.62775</v>
      </c>
      <c r="E10" s="5">
        <v>265769.40989000001</v>
      </c>
      <c r="F10" s="5">
        <v>98916.091100000005</v>
      </c>
      <c r="G10" s="5">
        <v>166853.31878999999</v>
      </c>
      <c r="I10" s="10" t="str">
        <f>IF(A10="= Волховский район =","Волховский муниципальный район",A10)</f>
        <v>Волховский муниципальный район</v>
      </c>
      <c r="J10" s="15">
        <v>3490994.7</v>
      </c>
      <c r="K10" s="15">
        <v>614180.69999999995</v>
      </c>
      <c r="L10" s="15">
        <f t="shared" si="0"/>
        <v>17.593286520887581</v>
      </c>
      <c r="M10" s="15">
        <v>4832302.2</v>
      </c>
      <c r="N10" s="15">
        <v>452132.1</v>
      </c>
      <c r="O10" s="15">
        <f t="shared" si="1"/>
        <v>9.3564533277740782</v>
      </c>
      <c r="P10" s="15">
        <v>-112059.4</v>
      </c>
      <c r="Q10" s="15">
        <v>162048.6</v>
      </c>
      <c r="T10" s="11"/>
      <c r="U10" s="11"/>
    </row>
    <row r="11" spans="1:24" ht="13.9" customHeight="1" x14ac:dyDescent="0.2">
      <c r="A11" s="9" t="s">
        <v>14</v>
      </c>
      <c r="B11" s="5">
        <v>17713121.51035</v>
      </c>
      <c r="C11" s="5">
        <v>19089194.053240001</v>
      </c>
      <c r="D11" s="5">
        <v>-850990.93166</v>
      </c>
      <c r="E11" s="5">
        <v>1129128.78379</v>
      </c>
      <c r="F11" s="5">
        <v>1067790.6726200001</v>
      </c>
      <c r="G11" s="5">
        <v>61338.111169999996</v>
      </c>
      <c r="I11" s="10" t="str">
        <f>IF(A11="= Всеволожский район =","Всеволожский муниципальный район",A11)</f>
        <v>Всеволожский муниципальный район</v>
      </c>
      <c r="J11" s="15">
        <v>21222913.899999999</v>
      </c>
      <c r="K11" s="15">
        <v>3391489.8</v>
      </c>
      <c r="L11" s="15">
        <f t="shared" si="0"/>
        <v>15.980321156558997</v>
      </c>
      <c r="M11" s="15">
        <v>24525362.199999999</v>
      </c>
      <c r="N11" s="15">
        <v>2628154.2000000002</v>
      </c>
      <c r="O11" s="15">
        <f t="shared" si="1"/>
        <v>10.716066815111095</v>
      </c>
      <c r="P11" s="15">
        <v>-2681149.7999999998</v>
      </c>
      <c r="Q11" s="15">
        <v>763335.6</v>
      </c>
      <c r="T11" s="11"/>
      <c r="U11" s="11"/>
    </row>
    <row r="12" spans="1:24" ht="13.9" customHeight="1" x14ac:dyDescent="0.2">
      <c r="A12" s="9" t="s">
        <v>5</v>
      </c>
      <c r="B12" s="5">
        <v>6769548.6172599997</v>
      </c>
      <c r="C12" s="5">
        <v>7481698.9462799998</v>
      </c>
      <c r="D12" s="5">
        <v>2284.9190699999999</v>
      </c>
      <c r="E12" s="5">
        <v>495291.24183000001</v>
      </c>
      <c r="F12" s="5">
        <v>270342.06154999998</v>
      </c>
      <c r="G12" s="5">
        <v>224949.18028</v>
      </c>
      <c r="I12" s="10" t="str">
        <f>IF(A12="= Выборгский район =","Выборгский район",A12)</f>
        <v>Выборгский район</v>
      </c>
      <c r="J12" s="15">
        <v>7545335.2999999998</v>
      </c>
      <c r="K12" s="15">
        <v>1507751.9</v>
      </c>
      <c r="L12" s="15">
        <f t="shared" si="0"/>
        <v>19.982569893216009</v>
      </c>
      <c r="M12" s="15">
        <v>9334472.5</v>
      </c>
      <c r="N12" s="15">
        <v>894294.5</v>
      </c>
      <c r="O12" s="15">
        <f t="shared" si="1"/>
        <v>9.5805574444619133</v>
      </c>
      <c r="P12" s="15">
        <v>-718708.1</v>
      </c>
      <c r="Q12" s="15">
        <v>613457.4</v>
      </c>
      <c r="T12" s="11"/>
      <c r="U12" s="11"/>
    </row>
    <row r="13" spans="1:24" ht="13.9" customHeight="1" x14ac:dyDescent="0.2">
      <c r="A13" s="9" t="s">
        <v>29</v>
      </c>
      <c r="B13" s="5">
        <v>8976560.6692900006</v>
      </c>
      <c r="C13" s="5">
        <v>9410240.1043800004</v>
      </c>
      <c r="D13" s="5">
        <v>-213873.93054</v>
      </c>
      <c r="E13" s="5">
        <v>573126.17079</v>
      </c>
      <c r="F13" s="5">
        <v>387040.90143999999</v>
      </c>
      <c r="G13" s="5">
        <v>186085.26934999999</v>
      </c>
      <c r="I13" s="10" t="str">
        <f>IF(A13="= Гатчинский район =","Гатчинский муниципальный район",A13)</f>
        <v>Гатчинский муниципальный район</v>
      </c>
      <c r="J13" s="15">
        <v>10574564.9</v>
      </c>
      <c r="K13" s="15">
        <v>1281105.3</v>
      </c>
      <c r="L13" s="15">
        <f t="shared" si="0"/>
        <v>12.114969382806473</v>
      </c>
      <c r="M13" s="15">
        <v>11253289.300000001</v>
      </c>
      <c r="N13" s="15">
        <v>1114823.2</v>
      </c>
      <c r="O13" s="15">
        <f t="shared" si="1"/>
        <v>9.9066430292518994</v>
      </c>
      <c r="P13" s="15">
        <v>-437729.1</v>
      </c>
      <c r="Q13" s="15">
        <v>166282.1</v>
      </c>
      <c r="T13" s="11"/>
      <c r="U13" s="11"/>
    </row>
    <row r="14" spans="1:24" ht="13.9" customHeight="1" x14ac:dyDescent="0.2">
      <c r="A14" s="9" t="s">
        <v>13</v>
      </c>
      <c r="B14" s="5">
        <v>3036460.70181</v>
      </c>
      <c r="C14" s="5">
        <v>3471402.9479299998</v>
      </c>
      <c r="D14" s="5">
        <v>-320293</v>
      </c>
      <c r="E14" s="5">
        <v>176377.94925999999</v>
      </c>
      <c r="F14" s="5">
        <v>141339.24176999999</v>
      </c>
      <c r="G14" s="5">
        <v>35038.707490000001</v>
      </c>
      <c r="I14" s="10" t="str">
        <f>IF(A14="= Кингисеппский район =","Кингисеппский муниципальный район",A14)</f>
        <v>Кингисеппский муниципальный район</v>
      </c>
      <c r="J14" s="15">
        <v>3222947.7</v>
      </c>
      <c r="K14" s="15">
        <v>499695.9</v>
      </c>
      <c r="L14" s="15">
        <f t="shared" si="0"/>
        <v>15.504313023757724</v>
      </c>
      <c r="M14" s="15">
        <v>4115887.5</v>
      </c>
      <c r="N14" s="15">
        <v>439120.9</v>
      </c>
      <c r="O14" s="15">
        <f t="shared" si="1"/>
        <v>10.668923774034154</v>
      </c>
      <c r="P14" s="15">
        <v>-420620.2</v>
      </c>
      <c r="Q14" s="15">
        <v>60575</v>
      </c>
      <c r="T14" s="11"/>
      <c r="U14" s="11"/>
    </row>
    <row r="15" spans="1:24" ht="13.9" customHeight="1" x14ac:dyDescent="0.2">
      <c r="A15" s="9" t="s">
        <v>6</v>
      </c>
      <c r="B15" s="5">
        <v>2601326.2958800001</v>
      </c>
      <c r="C15" s="5">
        <v>2750034.8294299999</v>
      </c>
      <c r="D15" s="5">
        <v>-77009.803589999996</v>
      </c>
      <c r="E15" s="5">
        <v>228447.64786</v>
      </c>
      <c r="F15" s="5">
        <v>118090.65803999999</v>
      </c>
      <c r="G15" s="5">
        <v>110356.98982</v>
      </c>
      <c r="I15" s="10" t="str">
        <f>IF(A15="= Киришский район =","Киришский муниципальный район",A15)</f>
        <v>Киришский муниципальный район</v>
      </c>
      <c r="J15" s="15">
        <v>2907893.5</v>
      </c>
      <c r="K15" s="15">
        <v>477668.1</v>
      </c>
      <c r="L15" s="15">
        <f t="shared" si="0"/>
        <v>16.426602280998253</v>
      </c>
      <c r="M15" s="15">
        <v>3282384.1</v>
      </c>
      <c r="N15" s="15">
        <v>361068.3</v>
      </c>
      <c r="O15" s="15">
        <f t="shared" si="1"/>
        <v>11.000184286781062</v>
      </c>
      <c r="P15" s="15">
        <v>-78581.600000000006</v>
      </c>
      <c r="Q15" s="15">
        <v>116599.8</v>
      </c>
      <c r="T15" s="11"/>
      <c r="U15" s="11"/>
    </row>
    <row r="16" spans="1:24" ht="13.9" customHeight="1" x14ac:dyDescent="0.2">
      <c r="A16" s="9" t="s">
        <v>25</v>
      </c>
      <c r="B16" s="5">
        <v>3941446.36039</v>
      </c>
      <c r="C16" s="5">
        <v>4251107.9401900005</v>
      </c>
      <c r="D16" s="5">
        <v>-181585.33210999999</v>
      </c>
      <c r="E16" s="5">
        <v>343757.50760999997</v>
      </c>
      <c r="F16" s="5">
        <v>213096.54724000001</v>
      </c>
      <c r="G16" s="5">
        <v>130660.96037</v>
      </c>
      <c r="I16" s="10" t="str">
        <f>IF(A16="= Кировский район =","Кировский муниципальный район",A16)</f>
        <v>Кировский муниципальный район</v>
      </c>
      <c r="J16" s="15">
        <v>4948563.4000000004</v>
      </c>
      <c r="K16" s="15">
        <v>644423.4</v>
      </c>
      <c r="L16" s="15">
        <f t="shared" si="0"/>
        <v>13.022433945172853</v>
      </c>
      <c r="M16" s="15">
        <v>5527059.2000000002</v>
      </c>
      <c r="N16" s="15">
        <v>505531.2</v>
      </c>
      <c r="O16" s="15">
        <f t="shared" si="1"/>
        <v>9.1464770270598876</v>
      </c>
      <c r="P16" s="15">
        <v>-167948</v>
      </c>
      <c r="Q16" s="15">
        <v>138892.20000000001</v>
      </c>
      <c r="T16" s="11"/>
      <c r="U16" s="11"/>
    </row>
    <row r="17" spans="1:21" ht="13.9" customHeight="1" x14ac:dyDescent="0.2">
      <c r="A17" s="9" t="s">
        <v>9</v>
      </c>
      <c r="B17" s="5">
        <v>2024777.6425600001</v>
      </c>
      <c r="C17" s="5">
        <v>2066078.1842499999</v>
      </c>
      <c r="D17" s="5">
        <v>-36294.14991</v>
      </c>
      <c r="E17" s="5">
        <v>112992.96015</v>
      </c>
      <c r="F17" s="5">
        <v>42578.324480000003</v>
      </c>
      <c r="G17" s="5">
        <v>70414.635670000003</v>
      </c>
      <c r="I17" s="16" t="str">
        <f>IF(A17="= Лодейнопольский район =","Лодейнопольский муниципальный район",A17)</f>
        <v>Лодейнопольский муниципальный район</v>
      </c>
      <c r="J17" s="15">
        <v>1883409.7</v>
      </c>
      <c r="K17" s="15">
        <v>236313.3</v>
      </c>
      <c r="L17" s="15">
        <f t="shared" si="0"/>
        <v>12.547100081304668</v>
      </c>
      <c r="M17" s="15">
        <v>1955154.5</v>
      </c>
      <c r="N17" s="15">
        <v>166487.70000000001</v>
      </c>
      <c r="O17" s="15">
        <f t="shared" si="1"/>
        <v>8.5153219349161411</v>
      </c>
      <c r="P17" s="15">
        <v>-43015.8</v>
      </c>
      <c r="Q17" s="15">
        <v>69825.600000000006</v>
      </c>
      <c r="T17" s="11"/>
      <c r="U17" s="11"/>
    </row>
    <row r="18" spans="1:21" ht="13.9" customHeight="1" x14ac:dyDescent="0.2">
      <c r="A18" s="9" t="s">
        <v>34</v>
      </c>
      <c r="B18" s="5">
        <v>3342702.5607500002</v>
      </c>
      <c r="C18" s="5">
        <v>4482098.1032800004</v>
      </c>
      <c r="D18" s="5">
        <v>-488375.75945000001</v>
      </c>
      <c r="E18" s="5">
        <v>199945.20915000001</v>
      </c>
      <c r="F18" s="5">
        <v>73646.470239999995</v>
      </c>
      <c r="G18" s="5">
        <v>126298.73891</v>
      </c>
      <c r="I18" s="16" t="str">
        <f>IF(A18="= Ломоносовский район =","Ломоносовский муниципальный район",A18)</f>
        <v>Ломоносовский муниципальный район</v>
      </c>
      <c r="J18" s="15">
        <v>3787178.4</v>
      </c>
      <c r="K18" s="15">
        <v>569967.9</v>
      </c>
      <c r="L18" s="15">
        <f t="shared" si="0"/>
        <v>15.049935329162208</v>
      </c>
      <c r="M18" s="15">
        <v>4778093.8</v>
      </c>
      <c r="N18" s="15">
        <v>357834.8</v>
      </c>
      <c r="O18" s="15">
        <f t="shared" si="1"/>
        <v>7.4890702229412076</v>
      </c>
      <c r="P18" s="15">
        <v>-444398.5</v>
      </c>
      <c r="Q18" s="15">
        <v>212133.1</v>
      </c>
      <c r="T18" s="11"/>
      <c r="U18" s="11"/>
    </row>
    <row r="19" spans="1:21" ht="13.9" customHeight="1" x14ac:dyDescent="0.2">
      <c r="A19" s="9" t="s">
        <v>23</v>
      </c>
      <c r="B19" s="5">
        <v>2836748.53535</v>
      </c>
      <c r="C19" s="5">
        <v>2947391.54005</v>
      </c>
      <c r="D19" s="5">
        <v>-18243.058700000001</v>
      </c>
      <c r="E19" s="5">
        <v>219318.10389</v>
      </c>
      <c r="F19" s="5">
        <v>58067.111709999997</v>
      </c>
      <c r="G19" s="5">
        <v>161250.99218</v>
      </c>
      <c r="I19" s="16" t="str">
        <f>IF(A19="= Лужский район =","Лужский муниципальный район",A19)</f>
        <v>Лужский муниципальный район</v>
      </c>
      <c r="J19" s="15">
        <v>3285516.5</v>
      </c>
      <c r="K19" s="15">
        <v>486951.7</v>
      </c>
      <c r="L19" s="15">
        <f t="shared" si="0"/>
        <v>14.821161299905206</v>
      </c>
      <c r="M19" s="15">
        <v>3856374.7</v>
      </c>
      <c r="N19" s="15">
        <v>279593.3</v>
      </c>
      <c r="O19" s="15">
        <f t="shared" si="1"/>
        <v>7.2501590677897552</v>
      </c>
      <c r="P19" s="15">
        <v>-26453.4</v>
      </c>
      <c r="Q19" s="15">
        <v>207358.4</v>
      </c>
      <c r="T19" s="11"/>
      <c r="U19" s="11"/>
    </row>
    <row r="20" spans="1:21" ht="13.9" customHeight="1" x14ac:dyDescent="0.2">
      <c r="A20" s="9" t="s">
        <v>19</v>
      </c>
      <c r="B20" s="5">
        <v>1230279.33454</v>
      </c>
      <c r="C20" s="5">
        <v>1266587.58717</v>
      </c>
      <c r="D20" s="5">
        <v>-30378.544999999998</v>
      </c>
      <c r="E20" s="5">
        <v>117194.25107</v>
      </c>
      <c r="F20" s="5">
        <v>60868.30083</v>
      </c>
      <c r="G20" s="5">
        <v>56325.950239999998</v>
      </c>
      <c r="I20" s="16" t="str">
        <f>IF(A20="= Подпорожский район =","Подпорожский муниципальный район",A20)</f>
        <v>Подпорожский муниципальный район</v>
      </c>
      <c r="J20" s="15">
        <v>1425968.2</v>
      </c>
      <c r="K20" s="15">
        <v>228714.1</v>
      </c>
      <c r="L20" s="15">
        <f>K20/J20*100</f>
        <v>16.039214619232041</v>
      </c>
      <c r="M20" s="15">
        <v>1947612.9</v>
      </c>
      <c r="N20" s="15">
        <v>163960.79999999999</v>
      </c>
      <c r="O20" s="15">
        <f t="shared" si="1"/>
        <v>8.4185517563577434</v>
      </c>
      <c r="P20" s="15">
        <v>-4455.8999999999996</v>
      </c>
      <c r="Q20" s="15">
        <v>64753.3</v>
      </c>
      <c r="T20" s="11"/>
      <c r="U20" s="11"/>
    </row>
    <row r="21" spans="1:21" ht="13.9" customHeight="1" x14ac:dyDescent="0.2">
      <c r="A21" s="9" t="s">
        <v>8</v>
      </c>
      <c r="B21" s="5">
        <v>3013183.31696</v>
      </c>
      <c r="C21" s="5">
        <v>3062303.6562399999</v>
      </c>
      <c r="D21" s="5">
        <v>-43814.965770000003</v>
      </c>
      <c r="E21" s="5">
        <v>194466.4124</v>
      </c>
      <c r="F21" s="5">
        <v>106455.15575000001</v>
      </c>
      <c r="G21" s="5">
        <v>88011.256649999996</v>
      </c>
      <c r="I21" s="16" t="str">
        <f>IF(A21="= Приозерский район =","Приозерский муниципальный район",A21)</f>
        <v>Приозерский муниципальный район</v>
      </c>
      <c r="J21" s="15">
        <v>2980090.6</v>
      </c>
      <c r="K21" s="15">
        <v>418533.5</v>
      </c>
      <c r="L21" s="15">
        <f t="shared" si="0"/>
        <v>14.044321337076127</v>
      </c>
      <c r="M21" s="15">
        <v>3288911.3</v>
      </c>
      <c r="N21" s="15">
        <v>311435.7</v>
      </c>
      <c r="O21" s="15">
        <f t="shared" si="1"/>
        <v>9.4692641908585387</v>
      </c>
      <c r="P21" s="15">
        <v>-76557.3</v>
      </c>
      <c r="Q21" s="15">
        <v>107097.8</v>
      </c>
      <c r="T21" s="11"/>
      <c r="U21" s="11"/>
    </row>
    <row r="22" spans="1:21" ht="13.9" customHeight="1" x14ac:dyDescent="0.2">
      <c r="A22" s="9" t="s">
        <v>10</v>
      </c>
      <c r="B22" s="5">
        <v>1543688.72</v>
      </c>
      <c r="C22" s="5">
        <v>1628739.22275</v>
      </c>
      <c r="D22" s="5">
        <v>-46985.996099999997</v>
      </c>
      <c r="E22" s="5">
        <v>129276.52942000001</v>
      </c>
      <c r="F22" s="5">
        <v>41823.447919999999</v>
      </c>
      <c r="G22" s="5">
        <v>87453.0815</v>
      </c>
      <c r="I22" s="16" t="str">
        <f>IF(A22="= Сланцевский район =","Сланцевский муниципальный район",A22)</f>
        <v>Сланцевский муниципальный район</v>
      </c>
      <c r="J22" s="15">
        <v>1846706.9</v>
      </c>
      <c r="K22" s="15">
        <v>264648.5</v>
      </c>
      <c r="L22" s="15">
        <f t="shared" si="0"/>
        <v>14.33083398345455</v>
      </c>
      <c r="M22" s="15">
        <v>2049270.9</v>
      </c>
      <c r="N22" s="15">
        <v>174516.9</v>
      </c>
      <c r="O22" s="15">
        <f t="shared" si="1"/>
        <v>8.5160483174772068</v>
      </c>
      <c r="P22" s="15">
        <v>-158071.1</v>
      </c>
      <c r="Q22" s="15">
        <v>90131.5</v>
      </c>
      <c r="T22" s="11"/>
      <c r="U22" s="11"/>
    </row>
    <row r="23" spans="1:21" ht="13.9" customHeight="1" x14ac:dyDescent="0.2">
      <c r="A23" s="9" t="s">
        <v>28</v>
      </c>
      <c r="B23" s="5">
        <v>2920784.79685</v>
      </c>
      <c r="C23" s="5">
        <v>3209015.15307</v>
      </c>
      <c r="D23" s="5">
        <v>-151904.53120999999</v>
      </c>
      <c r="E23" s="5">
        <v>261045.39358999999</v>
      </c>
      <c r="F23" s="5">
        <v>177626.08908999999</v>
      </c>
      <c r="G23" s="5">
        <v>83419.304499999998</v>
      </c>
      <c r="I23" s="16" t="str">
        <f>IF(A23="= Тихвинский район =","Тихвинский муниципальный район",A23)</f>
        <v>Тихвинский муниципальный район</v>
      </c>
      <c r="J23" s="15">
        <v>3062814.9</v>
      </c>
      <c r="K23" s="15">
        <v>484459.3</v>
      </c>
      <c r="L23" s="15">
        <f t="shared" si="0"/>
        <v>15.817452762163327</v>
      </c>
      <c r="M23" s="15">
        <v>3489752.5</v>
      </c>
      <c r="N23" s="15">
        <v>376082.5</v>
      </c>
      <c r="O23" s="15">
        <f t="shared" si="1"/>
        <v>10.776767120304378</v>
      </c>
      <c r="P23" s="15">
        <v>-230465.6</v>
      </c>
      <c r="Q23" s="15">
        <v>108376.7</v>
      </c>
      <c r="T23" s="11"/>
      <c r="U23" s="11"/>
    </row>
    <row r="24" spans="1:21" ht="13.9" customHeight="1" x14ac:dyDescent="0.2">
      <c r="A24" s="9" t="s">
        <v>12</v>
      </c>
      <c r="B24" s="5">
        <v>4702584.38</v>
      </c>
      <c r="C24" s="5">
        <v>5064088.0483100004</v>
      </c>
      <c r="D24" s="5">
        <v>-133855.75839</v>
      </c>
      <c r="E24" s="5">
        <v>279221.94383</v>
      </c>
      <c r="F24" s="5">
        <v>118466.04037</v>
      </c>
      <c r="G24" s="5">
        <v>160755.90346</v>
      </c>
      <c r="I24" s="10" t="str">
        <f>IF(A24="= Тосненский район =","Тосненский район",A24)</f>
        <v>Тосненский район</v>
      </c>
      <c r="J24" s="15">
        <v>5237482.5</v>
      </c>
      <c r="K24" s="15">
        <v>661740</v>
      </c>
      <c r="L24" s="15">
        <f t="shared" si="0"/>
        <v>12.634696154116028</v>
      </c>
      <c r="M24" s="15">
        <v>5881406.7999999998</v>
      </c>
      <c r="N24" s="15">
        <v>508155.1</v>
      </c>
      <c r="O24" s="15">
        <f t="shared" si="1"/>
        <v>8.6400263964057036</v>
      </c>
      <c r="P24" s="15">
        <v>-138015.70000000001</v>
      </c>
      <c r="Q24" s="15">
        <v>153584.9</v>
      </c>
      <c r="T24" s="11"/>
      <c r="U24" s="11"/>
    </row>
    <row r="25" spans="1:21" ht="13.9" customHeight="1" x14ac:dyDescent="0.2">
      <c r="A25" s="9" t="s">
        <v>0</v>
      </c>
      <c r="B25" s="5">
        <v>2531685.44</v>
      </c>
      <c r="C25" s="5">
        <v>2819276.6991099999</v>
      </c>
      <c r="D25" s="5">
        <v>-287591.25910999998</v>
      </c>
      <c r="E25" s="5">
        <v>181538.90667</v>
      </c>
      <c r="F25" s="5">
        <v>136455.92670000001</v>
      </c>
      <c r="G25" s="5">
        <v>45082.97997</v>
      </c>
      <c r="I25" s="10" t="str">
        <f>IF(A25="= Сосновоборский городской округ =","Сосновоборский городской округ",A25)</f>
        <v>Сосновоборский городской округ</v>
      </c>
      <c r="J25" s="15">
        <v>2743607.9</v>
      </c>
      <c r="K25" s="15">
        <v>496644.8</v>
      </c>
      <c r="L25" s="15">
        <f t="shared" si="0"/>
        <v>18.101886935082817</v>
      </c>
      <c r="M25" s="15">
        <v>3178080.2</v>
      </c>
      <c r="N25" s="15">
        <v>317777.5</v>
      </c>
      <c r="O25" s="15">
        <f t="shared" si="1"/>
        <v>9.9990396718119321</v>
      </c>
      <c r="P25" s="15">
        <v>-131842.1</v>
      </c>
      <c r="Q25" s="15">
        <v>178867.3</v>
      </c>
      <c r="T25" s="11"/>
      <c r="U25" s="11"/>
    </row>
    <row r="26" spans="1:21" ht="12.95" customHeight="1" x14ac:dyDescent="0.2">
      <c r="I26" s="4" t="s">
        <v>1</v>
      </c>
      <c r="J26" s="3">
        <f>SUM(J8:J25)</f>
        <v>83898239.600000009</v>
      </c>
      <c r="K26" s="3">
        <f>SUM(K8:K25)</f>
        <v>12948379.600000003</v>
      </c>
      <c r="L26" s="3">
        <f>K26/J26*100</f>
        <v>15.433434195680073</v>
      </c>
      <c r="M26" s="3">
        <f>SUM(M8:M25)</f>
        <v>98524152.600000009</v>
      </c>
      <c r="N26" s="3">
        <f>SUM(N8:N25)</f>
        <v>9510071.2000000011</v>
      </c>
      <c r="O26" s="3">
        <f t="shared" si="1"/>
        <v>9.6525277802795344</v>
      </c>
      <c r="P26" s="3">
        <f>SUM(P8:P25)</f>
        <v>-6057727.9999999991</v>
      </c>
      <c r="Q26" s="3">
        <f>SUM(Q8:Q25)</f>
        <v>3438308.3</v>
      </c>
    </row>
    <row r="28" spans="1:21" x14ac:dyDescent="0.2">
      <c r="J28" s="17"/>
      <c r="K28" s="17"/>
      <c r="L28" s="17"/>
      <c r="M28" s="17"/>
      <c r="N28" s="17"/>
      <c r="O28" s="17"/>
      <c r="P28" s="18"/>
      <c r="Q28" s="17"/>
    </row>
    <row r="29" spans="1:21" x14ac:dyDescent="0.2">
      <c r="J29" s="17"/>
      <c r="K29" s="17"/>
      <c r="L29" s="19"/>
      <c r="M29" s="17"/>
      <c r="N29" s="17"/>
      <c r="O29" s="19"/>
      <c r="P29" s="17"/>
      <c r="Q29" s="17"/>
    </row>
    <row r="30" spans="1:21" x14ac:dyDescent="0.2">
      <c r="J30" s="19"/>
      <c r="K30" s="19"/>
      <c r="L30" s="19"/>
      <c r="M30" s="19"/>
      <c r="N30" s="19"/>
      <c r="O30" s="19"/>
      <c r="P30" s="19"/>
      <c r="Q30" s="19"/>
    </row>
  </sheetData>
  <mergeCells count="8">
    <mergeCell ref="B2:F2"/>
    <mergeCell ref="M5:O5"/>
    <mergeCell ref="P5:Q5"/>
    <mergeCell ref="A4:A7"/>
    <mergeCell ref="I5:I6"/>
    <mergeCell ref="I2:Q2"/>
    <mergeCell ref="J5:L5"/>
    <mergeCell ref="I3:Q3"/>
  </mergeCells>
  <printOptions horizontalCentered="1"/>
  <pageMargins left="0" right="0" top="0.78740157480314965" bottom="0" header="0" footer="0"/>
  <pageSetup paperSize="9" scale="87" fitToWidth="2" fitToHeight="2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Рассыпнова Евгения Владимировна</dc:creator>
  <cp:lastModifiedBy>Рассыпнова Евгения Владимировна</cp:lastModifiedBy>
  <cp:lastPrinted>2021-12-17T06:57:11Z</cp:lastPrinted>
  <dcterms:created xsi:type="dcterms:W3CDTF">2021-02-17T06:59:43Z</dcterms:created>
  <dcterms:modified xsi:type="dcterms:W3CDTF">2022-03-17T14:17:08Z</dcterms:modified>
</cp:coreProperties>
</file>