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85" yWindow="540" windowWidth="12225" windowHeight="11310" tabRatio="542" firstSheet="1" activeTab="1"/>
  </bookViews>
  <sheets>
    <sheet name="ИЮНЬ_отбор22" sheetId="16" state="hidden" r:id="rId1"/>
    <sheet name="Расчет субсидии" sheetId="26" r:id="rId2"/>
    <sheet name="Лист1" sheetId="19" state="hidden" r:id="rId3"/>
    <sheet name="Лист3" sheetId="25" state="hidden" r:id="rId4"/>
  </sheets>
  <externalReferences>
    <externalReference r:id="rId5"/>
  </externalReferences>
  <definedNames>
    <definedName name="_xlnm._FilterDatabase" localSheetId="0" hidden="1">ИЮНЬ_отбор22!$A$2:$E$38</definedName>
    <definedName name="_xlnm._FilterDatabase" localSheetId="1" hidden="1">'Расчет субсидии'!$A$4:$C$18</definedName>
    <definedName name="Видработ">[1]Лист2!$A$2:$A$5</definedName>
    <definedName name="_xlnm.Print_Titles" localSheetId="1">'Расчет субсидии'!$4:$6</definedName>
    <definedName name="Луга">[1]Лист2!$E$127:$E$140</definedName>
    <definedName name="МО">[1]Лист2!$E$2:$E$188</definedName>
    <definedName name="МР">[1]Лист2!$D$2:$D$18</definedName>
    <definedName name="_xlnm.Print_Area" localSheetId="0">ИЮНЬ_отбор22!$A$1:$AJ$28</definedName>
    <definedName name="_xlnm.Print_Area" localSheetId="1">'Расчет субсидии'!$A$1:$H$18</definedName>
    <definedName name="ПСД">[1]Лист2!$C$2:$C$4</definedName>
    <definedName name="Типобъекта">[1]Лист2!$B$2:$B$19</definedName>
  </definedNames>
  <calcPr calcId="145621"/>
</workbook>
</file>

<file path=xl/calcChain.xml><?xml version="1.0" encoding="utf-8"?>
<calcChain xmlns="http://schemas.openxmlformats.org/spreadsheetml/2006/main">
  <c r="H18" i="26" l="1"/>
  <c r="D18" i="26"/>
  <c r="G9" i="26"/>
  <c r="G10" i="26"/>
  <c r="G12" i="26"/>
  <c r="G13" i="26"/>
  <c r="G15" i="26"/>
  <c r="G16" i="26"/>
  <c r="G17" i="26"/>
  <c r="G8" i="26"/>
  <c r="G11" i="26" l="1"/>
  <c r="G18" i="26" s="1"/>
  <c r="G14" i="26"/>
  <c r="Q27" i="16"/>
  <c r="P27" i="16"/>
  <c r="G35" i="16" l="1"/>
  <c r="K35" i="16" s="1"/>
  <c r="R35" i="16"/>
  <c r="G36" i="16"/>
  <c r="K36" i="16" s="1"/>
  <c r="R36" i="16"/>
  <c r="K37" i="16"/>
  <c r="R37" i="16"/>
  <c r="G38" i="16"/>
  <c r="K38" i="16" s="1"/>
  <c r="R38" i="16"/>
  <c r="J49" i="19" l="1"/>
  <c r="J48" i="19"/>
  <c r="J47" i="19"/>
  <c r="O13" i="16" l="1"/>
  <c r="F28" i="19" l="1"/>
  <c r="F29" i="19"/>
  <c r="H29" i="19" s="1"/>
  <c r="O16" i="16" l="1"/>
  <c r="O25" i="16" l="1"/>
  <c r="S25" i="16" s="1"/>
  <c r="Z25" i="16"/>
  <c r="C13" i="19"/>
  <c r="C14" i="19" s="1"/>
  <c r="C15" i="19" s="1"/>
  <c r="Z6" i="16" l="1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34" i="16"/>
  <c r="Z21" i="16"/>
  <c r="Z22" i="16"/>
  <c r="Z23" i="16"/>
  <c r="Z24" i="16"/>
  <c r="Z26" i="16"/>
  <c r="AC5" i="16"/>
  <c r="AB5" i="16"/>
  <c r="AA5" i="16"/>
  <c r="O12" i="16"/>
  <c r="S12" i="16" s="1"/>
  <c r="S16" i="16"/>
  <c r="O18" i="16"/>
  <c r="S18" i="16" s="1"/>
  <c r="S19" i="16"/>
  <c r="H28" i="19"/>
  <c r="J31" i="19" s="1"/>
  <c r="O22" i="16"/>
  <c r="S22" i="16" s="1"/>
  <c r="S14" i="16"/>
  <c r="S15" i="16"/>
  <c r="S5" i="16"/>
  <c r="S20" i="16"/>
  <c r="S13" i="16"/>
  <c r="S17" i="16"/>
  <c r="O31" i="16"/>
  <c r="S31" i="16" s="1"/>
  <c r="S34" i="16"/>
  <c r="H21" i="16"/>
  <c r="O32" i="16"/>
  <c r="S32" i="16" s="1"/>
  <c r="J30" i="19" l="1"/>
  <c r="Z5" i="16"/>
  <c r="S24" i="16"/>
  <c r="O6" i="16"/>
  <c r="O7" i="16"/>
  <c r="S7" i="16" s="1"/>
  <c r="S8" i="16"/>
  <c r="J32" i="19" l="1"/>
  <c r="K32" i="19" s="1"/>
  <c r="S6" i="16"/>
  <c r="S23" i="16"/>
  <c r="O9" i="16"/>
  <c r="O27" i="16" s="1"/>
  <c r="O30" i="16"/>
  <c r="S30" i="16" s="1"/>
  <c r="S11" i="16"/>
  <c r="S10" i="16"/>
  <c r="S26" i="16"/>
  <c r="S9" i="16" l="1"/>
</calcChain>
</file>

<file path=xl/comments1.xml><?xml version="1.0" encoding="utf-8"?>
<comments xmlns="http://schemas.openxmlformats.org/spreadsheetml/2006/main">
  <authors>
    <author>Александра Александровна Катриченко</author>
  </authors>
  <commentList>
    <comment ref="O30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 Александровна Катриченко:</t>
        </r>
        <r>
          <rPr>
            <sz val="9"/>
            <color indexed="81"/>
            <rFont val="Tahoma"/>
            <family val="2"/>
            <charset val="204"/>
          </rPr>
          <t xml:space="preserve">
потеряны 4 на конце</t>
        </r>
      </text>
    </comment>
  </commentList>
</comments>
</file>

<file path=xl/sharedStrings.xml><?xml version="1.0" encoding="utf-8"?>
<sst xmlns="http://schemas.openxmlformats.org/spreadsheetml/2006/main" count="389" uniqueCount="222">
  <si>
    <t>№</t>
  </si>
  <si>
    <t>Дата регистрации</t>
  </si>
  <si>
    <t>Сметная стоимость работ, тыс. руб.</t>
  </si>
  <si>
    <t>принято</t>
  </si>
  <si>
    <t>отказано</t>
  </si>
  <si>
    <t>Регистрация заявок на участие в мероприятиях</t>
  </si>
  <si>
    <t>Регистрация заявок на предоставление субсидий</t>
  </si>
  <si>
    <t>номер уведомления</t>
  </si>
  <si>
    <t>дата</t>
  </si>
  <si>
    <t>-</t>
  </si>
  <si>
    <t>Фактические затраты (ориентировочные) тыс. руб.</t>
  </si>
  <si>
    <t>Доля субсидии, %</t>
  </si>
  <si>
    <t>Сметная стоимость</t>
  </si>
  <si>
    <t>Примечание (выплачено)</t>
  </si>
  <si>
    <t>4 328,264 т.р. - выплачено</t>
  </si>
  <si>
    <t>Наименование муниципального образования</t>
  </si>
  <si>
    <t>Название объекта</t>
  </si>
  <si>
    <t>В том числе</t>
  </si>
  <si>
    <t>ОБ</t>
  </si>
  <si>
    <t>МБ</t>
  </si>
  <si>
    <t>Капитальный ремонт кровли здания</t>
  </si>
  <si>
    <t>Капитальный ремонт внутренних помещений (в т.ч. косметический ремонт внутренних помещений, инженерных сетей, приобретение оборудования)</t>
  </si>
  <si>
    <t>Капитальный ремонт фасада здания</t>
  </si>
  <si>
    <t>Благоустройство прилегающей территории</t>
  </si>
  <si>
    <t>Номер заявки</t>
  </si>
  <si>
    <t>Характеристика и стоимость заявляемых видов работ, тыс. руб.</t>
  </si>
  <si>
    <t>Численность населения, которому оказывает услуги учреждение культуры, в здании которого планируется выполнение заявляемых работ по капитальному ремонту</t>
  </si>
  <si>
    <t>3.Оценка приоритетности заявляемых работ для обеспечения функционирования учреждения культуры</t>
  </si>
  <si>
    <t>Сумма баллов</t>
  </si>
  <si>
    <t>Бальная оценка</t>
  </si>
  <si>
    <t>+</t>
  </si>
  <si>
    <t>Наличие всех документов в заявке</t>
  </si>
  <si>
    <t xml:space="preserve">Копия сметной документации </t>
  </si>
  <si>
    <t>Копия положительного заключения государственной экспертизы</t>
  </si>
  <si>
    <t>Выписка из бюджета муниципального образования (из сводной бюджетной росписи бюджета муниципального образования)</t>
  </si>
  <si>
    <t>Гарантийное письмо администрации муниципального образования об обязательстве предусмотреть в бюджете</t>
  </si>
  <si>
    <t xml:space="preserve">Акт обследования по утвержденной форме </t>
  </si>
  <si>
    <t>Копии правоустанавливающих документов на здание учреждения культуры</t>
  </si>
  <si>
    <t>Экспликация помещений здания учреждения культуры</t>
  </si>
  <si>
    <t>Уровень софинанс-я расходного обязательства в соответствии с заявкой, %                     (графа 6)</t>
  </si>
  <si>
    <t>Самойловское сельское поселение Бокситогорского муниципального района</t>
  </si>
  <si>
    <t>Скребловское сельское поселение Лужского муниципального района</t>
  </si>
  <si>
    <t>Заклинское сельское поселение Лужского муниципального района</t>
  </si>
  <si>
    <t>ИТОГО</t>
  </si>
  <si>
    <t>Численность населения, в населенном пункте</t>
  </si>
  <si>
    <t>2.Численность населения, которому оказывает услуги учреждение культуры, в здании которого планируется выполнение заявляемых работ по капитальному ремонту</t>
  </si>
  <si>
    <t>1.Численность населения, в населенном пункте, на территории которого планируется капитальный ремонт</t>
  </si>
  <si>
    <t>Тосненский район</t>
  </si>
  <si>
    <t>Глажевское сельское поселение Киришского муниципального района</t>
  </si>
  <si>
    <t>Капитальный ремонт здания дома культуры "Юбилейный" (вентиляции, помещений второго этажа, системы постановочного освещения и системы озвучивания зала) пос. Глажево Киришского района Ленинградской области</t>
  </si>
  <si>
    <t>Ганьковское сельское поселение Тихвинского муниципального района</t>
  </si>
  <si>
    <t>Сяськелевское сельское поселение Гатчинского муниципального района</t>
  </si>
  <si>
    <t>Капитальный ремонт МУК  "Заклинский сельский Дом культуры" в части фасада здания, спортивного зала, склада обьемных декораций, подсобных помещений, приобретения одежды сцены и не монтируемого оборудования для оснащения студии звукозаписи, вокального класса и библиотеки: 188270, ЛО, Лужский район, д. Заклинье, ул. Новая, д.33</t>
  </si>
  <si>
    <t>Войсковицкое сельское поселение Гатчинского муниципального района</t>
  </si>
  <si>
    <t>Опольевское сельское поселение Кингисеппского муниципального района</t>
  </si>
  <si>
    <t>Ретюнское сельское поселение Лужского муниципального района</t>
  </si>
  <si>
    <t>Калитинское сельское поселение Волосовского муниципального района</t>
  </si>
  <si>
    <t>Капитальный ремонт Дома Культуры пос. Кикерино Волосовского района Ленинградской области в части входной группы, помещения с лестничным маршем, санузла в холле, холла 1 этажа, технического помещения сцены, ремонт библиотеки</t>
  </si>
  <si>
    <t>Капитальный ремонт Дома культуры ул. Центральная д.13А в д. Ретюнь, Лужского района, Ленинградской области 1 этап</t>
  </si>
  <si>
    <t>Капитальный ремонт кровли здания Дома Культуры пос. Калитино Волосовского района Ленинградской области</t>
  </si>
  <si>
    <t>Предельный уровень софинансирования 403-р, %                        (графа 5)</t>
  </si>
  <si>
    <t>Отклоненные заявки не допущенные</t>
  </si>
  <si>
    <t>Капитальный ремонт здания МКУ "Щегловский культурно-досуговый центр" расположенного по адресу: Ленинградская область, Всеволожский район, п.Щеглово, д.11</t>
  </si>
  <si>
    <t>Мшинское сельское поселение Лужского муниципального района</t>
  </si>
  <si>
    <t>Капитальный ремонт здания социально-культурного центра в части фасада, в том числе монтаж и приобретения оборудования по адресу: Ленинградская область, Лужский район, п.Мшинская, ул. Комсомольская, д.3, корп.2</t>
  </si>
  <si>
    <t>8002,11 (176,54 прочие)</t>
  </si>
  <si>
    <t>ДА (на 1%)</t>
  </si>
  <si>
    <t>Выписка на здание общежития?</t>
  </si>
  <si>
    <t>тех.паспорт целиком</t>
  </si>
  <si>
    <t xml:space="preserve">9213,92 сводник только.НЕТ СМЕТЫ </t>
  </si>
  <si>
    <t>1. Превышение уровня софин-я 2. Дефлировано в уровень цен 2023 г!!! Все пересчитывать надо, убирать строит.контроль и не дефлировать НДС! 3. Выписку надо переделывать на сумму в пределах 403 р   4. Ихз тех паспорта сделать экспликацию 5. Правоустанавливающие документы дополнить 6. Нет сметной документации, вышедшей с экспертизы</t>
  </si>
  <si>
    <t>в-05-7992/2021/1</t>
  </si>
  <si>
    <t>в-05-7992/2021/2</t>
  </si>
  <si>
    <t>в-05-7992/2021/3</t>
  </si>
  <si>
    <t>Капитальный ремонт здания досугового центра (благоустройство территории, противопожарная сигнализация, вентиляция, приобретение и монтаж оборудования) по адресу: Ленинградская область, Лужский район, Мшинское сельское поселение, п.Красный маяк, д.4А</t>
  </si>
  <si>
    <t>1. Превышение уровня софин-я 2. Дефлировано в уровень цен 2023 г!!! Все пересчитывать надо, убирать строит.контроль и не дефлировать НДС!   3. Выписку надо переделывать на сумму в пределах 403 р   4. Ихз тех паспорта сделать экспликацию  5.сводник только.НЕТ СМЕТЫ 6.привести в соответствие с ГЭ-потерян раздел</t>
  </si>
  <si>
    <t>Капитальный ремонт здания социально-культурного центра в части фасада т благоустройства и оборудования помещения зрительного зала по адресу: Ленинградская область, Лужский район, Мшинское сельское поселение, д.Пехенец, ул. Молодежная, д.1а</t>
  </si>
  <si>
    <t>1. Превышение уровня софин-я 2. Дефлировано в уровень цен 2023 г!!! Все пересчитывать надо, убирать строит.контроль и не дефлировать НДС!   3. Выписку надо переделывать на сумму в пределах 403 р   4. Ихз тех паспорта сделать экспликацию</t>
  </si>
  <si>
    <t>в-05-7850/2021</t>
  </si>
  <si>
    <t xml:space="preserve">ЖУРНАЛ
регистрации заявок на участие в отборе муниципальных образований для предоставления субсидий бюджетам муниципальных образований Ленинградской области на мероприятия по капитальному ремонту объектов в рамках реализации основного мероприятия «Развитие сети учреждений культурно-досугового типа, социального назначения на сельских территориях» подпрограммы «Современный облик сельских территорий Ленинградской области» в 2022 году
</t>
  </si>
  <si>
    <t>5419,58 (5349,38 И 70,2 прочие)</t>
  </si>
  <si>
    <t>ДА, но копия вместо оригинала</t>
  </si>
  <si>
    <t>в-05-7851/2021</t>
  </si>
  <si>
    <t>нет сводного</t>
  </si>
  <si>
    <t>6528,06 ( 6430,82 смр и 97,24 прочие)</t>
  </si>
  <si>
    <t>в-05-7849/2021</t>
  </si>
  <si>
    <t>Форносовское городское поселение Тосненского района</t>
  </si>
  <si>
    <t>Капитальный ремонт здания Муниципального казенного учреждения культуры "Форносовский Дом культуры" по адресу: Ленинградская обл., Тосненский район, г.п. Форносово, Павловское шоссе, дом 29-а</t>
  </si>
  <si>
    <t>в-05-7797/2021</t>
  </si>
  <si>
    <t>Оредежское сельское поселение Лужского муниципального района</t>
  </si>
  <si>
    <t>Капитальный ремонт здания Дома Творчества по адресу: Ленинградская область, Лужский район, Оредежское сельское поселение, п. Оредеж, ул. Ленина, д.10а</t>
  </si>
  <si>
    <t>45003,66 (1539,78 прочие)</t>
  </si>
  <si>
    <t>в-05-7977/2021</t>
  </si>
  <si>
    <t>Капитальный ремонт здания дома культуры д. Ополье в части помещений, фасада, инженерных систем, благоустройства территории и систем безопасности, рапсоложенного по адрес: Ленинградская область, Кингисеппский муниципальный район, Опольевское сельское поселение, д.Ополье, д.43</t>
  </si>
  <si>
    <t>Да, нет гос программы в письме</t>
  </si>
  <si>
    <t>Да, нет подписи/печати</t>
  </si>
  <si>
    <t>Большеколпанское сельское поселение Гатчинского муниципального района</t>
  </si>
  <si>
    <t>в-05-7756/2021</t>
  </si>
  <si>
    <t>Капитальный ремонт здания МКУК "Большеколпанский центр культуры, спорта и молодежной политики" в части зрительного зала и сцены по адресу: Ленинградская обл., Гатчинский район, д.Большие Колпаны, ул.Садовая, д.8</t>
  </si>
  <si>
    <t>6617,94(прочие 105,98)</t>
  </si>
  <si>
    <t>по договору оперативного управления - приложить его!</t>
  </si>
  <si>
    <t>Капитальный ремонт МУК  "Заклинский сельский Дом культуры" в части благоустройства территории по адресу: Ленинградская область, Лужский район, д. Заклинье, ул. Новая, д.33</t>
  </si>
  <si>
    <t>в-05-7700/2021</t>
  </si>
  <si>
    <t>в-05-7732/2021</t>
  </si>
  <si>
    <t>Согласование культуры</t>
  </si>
  <si>
    <t>Толмачевское городское поселение Лужского муниципального района</t>
  </si>
  <si>
    <t>в-05-7994/2021</t>
  </si>
  <si>
    <t>1. Не относится к сельским территориям- Без рассмотрения</t>
  </si>
  <si>
    <t>Капитальный ремонт здания МУК "Социально-культурный центр досуга и отдыха "Толмачеввского городского поселения Лужского муниципального района Ленинградской области, гп Толмачево, ул. Толмачева, д.19</t>
  </si>
  <si>
    <t>в-05-7978/2021</t>
  </si>
  <si>
    <t>Гостилицкое сельское поселение муниципального образования Ломоносовский муниципальный район Ленинградской области</t>
  </si>
  <si>
    <t>5674,06(5634,62 смр)</t>
  </si>
  <si>
    <t>ДА, исправить наимен-е под ГЭ</t>
  </si>
  <si>
    <t>в-05-7971/2021</t>
  </si>
  <si>
    <t>Дзержинское сельское поселение Лужского муниципального района</t>
  </si>
  <si>
    <t>Работы по сохранению объекта культурного наследия регионального значения: "Оранжерея", входящего в состав объекта культурного наследия регионального значения "Усадьба Рапти" (Ленинградская область, Лужский район, Дзержинское сельское поселение, пос. Дзержинского): Проект на проведение работ по капитальному ремонту дома культуры в рамках проведения работ по сохранению объекта культурного наследия "Оранжерея", входящего в состав объекта культурного наследия регоинального значения "Усадьба комплекс "Рапти", по адресу: Ленинградская область, Лужский район, Дзержинское сельское поселение, ул. Центральная, д.4</t>
  </si>
  <si>
    <t>в-05-7943/2021</t>
  </si>
  <si>
    <t>Первомайское сельское поселение Выборгского района</t>
  </si>
  <si>
    <t>Да, но …</t>
  </si>
  <si>
    <t>Капитальный ремонт здания Дворцы Культуры муниципального бюджетного учреждения культуры "Первомайский информационный культурно-спортивный досуговый центр "Кивеннапа" по адресу: Ленинградская область, Выборгский район, п. Первомайское, ул. Ленина, 72</t>
  </si>
  <si>
    <t>частично не копии, есть только сводные на сумму ГЭ</t>
  </si>
  <si>
    <t>в-05-7942/2021</t>
  </si>
  <si>
    <t>Выскатское сельское поселение Сланцевского муниципального района</t>
  </si>
  <si>
    <t>Капитальный ремонт Дома культуры по адресу: Ленинградская область, Сланцевский муниципальный район, Выскатское сельское поселение, дер. Выскатка, ул. Садовая, д.№34</t>
  </si>
  <si>
    <t>только сводный</t>
  </si>
  <si>
    <t>ДА,дописать год</t>
  </si>
  <si>
    <t xml:space="preserve">1. Откорр-ть наимен-е объекта на 1м листе заявке в соответствии с ГЭ 2. Не заполнено по видам и характеристикам заявляемых видов работ 2. Только сводный сметный расчет, убрать строит контроль,затраты на разработку ПСД и экспертизу 3. В гарант МБ-дописать год </t>
  </si>
  <si>
    <t>в-05-7957/2021</t>
  </si>
  <si>
    <t>Громовское сельское поселение Приозерского муниципального района</t>
  </si>
  <si>
    <t>Капитальный ремонт Дома культуры Громово по адресу: Ленинградская область, Приозерский район, поселок Громово, ул. Центральная, дом 15</t>
  </si>
  <si>
    <t>гарант</t>
  </si>
  <si>
    <t>нет гос.экспертизы, из ССР убрать затраты на  банковскую гарантию при заключении МК</t>
  </si>
  <si>
    <t>в-07-7883/2021</t>
  </si>
  <si>
    <t>Осьминское сельское поселение Лужского муниципального района</t>
  </si>
  <si>
    <t>Капитальный ремонт здания Осьминского Дома культуры, расположенного по адресу: Ленинградская область, Лужский муниципальный район, п.Осьмино, ул.1Мая, д.17</t>
  </si>
  <si>
    <t>не та сумма</t>
  </si>
  <si>
    <t>в-05-7853/2021</t>
  </si>
  <si>
    <t>Капитальный ремонт МБУК "Войсковицкий центр культуры и спорта " в части фасада, в том числе благоустройство прилегающей территории по адресу: 188360, Ленинградская обл., Гатчинский район, пос. Войсковицы, ул. Молодежная, д.1</t>
  </si>
  <si>
    <t>50032,89..оригиналы вместо копий</t>
  </si>
  <si>
    <t>Дополнить поэтажным планом</t>
  </si>
  <si>
    <t>в-07-7884/2021</t>
  </si>
  <si>
    <t>Капитальный ремонт Дома Культуры (в части фасадов) по адресу: Ленинградская обл., Тихвинский муниципальный район, Ганьковское сельское поселение, д.Ганьково, пер. Клубный, д.8</t>
  </si>
  <si>
    <t xml:space="preserve">тех паспорт </t>
  </si>
  <si>
    <t>в-05-7707/2021</t>
  </si>
  <si>
    <t>Да, с замеч</t>
  </si>
  <si>
    <t>Капитальный ремонт помещений в здании МАУ "ТРКСЦ" филиал Сельцовский, пос.Сельцо, расположенного по адресу: Ленинградская область, Тосненский район, пос. Сельцо, д.16А</t>
  </si>
  <si>
    <t>13936,63 (смр 12166,13)</t>
  </si>
  <si>
    <t>в-05-7871/2021</t>
  </si>
  <si>
    <t>Капитальный ремонт здания МКУК "Сяськелевский ИДЦ" в части фасадных, электромонтажных, общестроительных и сантехнических работ по алресу:Ленинградская область, Гатчинский район, д.Сяськелево, д.10А</t>
  </si>
  <si>
    <t>в-07-7858/2021</t>
  </si>
  <si>
    <t>Романовское сельское поселение Всеволожского муниципального района</t>
  </si>
  <si>
    <t>Капитальный ремонт здания Дома Культуры "Свеча" в части фасада и отмостки в пос. Романовка Всеволожского муниципального района Ленинградской области</t>
  </si>
  <si>
    <t>в-05-7945/2021</t>
  </si>
  <si>
    <t>в-05-7925/2021</t>
  </si>
  <si>
    <t>Рождественское сельское поселение Гатчинского муниципального района</t>
  </si>
  <si>
    <t>Капитальный ремонт здания МКУ "Батовский культурно-досуговый центр" Рождественского сельского поселения Гатчинского муниципального района Ленинградской области в части капитального ремонта кровли по адресу: Ленинградская обл., Гатчинский район, д. Батово, д.12</t>
  </si>
  <si>
    <t xml:space="preserve">копия </t>
  </si>
  <si>
    <t>не требуется</t>
  </si>
  <si>
    <t>в-05-7907/2021</t>
  </si>
  <si>
    <t>Капитальный ремонт части административного здания (Дома культуры): фасад здания и прилегающей территории по адресу: Ленинградская область, Лужский район, Скребловское сельское поселение, пос. Межозерный</t>
  </si>
  <si>
    <t>часть здания</t>
  </si>
  <si>
    <t xml:space="preserve"> </t>
  </si>
  <si>
    <t>в-07-7882/2021</t>
  </si>
  <si>
    <t>Ям-Тесовское сельское поселение Лужского муниципального района</t>
  </si>
  <si>
    <t>Капитальный ремонт здания Дома культуры по адресу: Ленинградская область Лужский район, д. Ям-Тесово, ул. Центральная, дом 6А</t>
  </si>
  <si>
    <t>в-07-7848/2021</t>
  </si>
  <si>
    <t>Ропшинское сельское поселение Ломоносовского муниципального района</t>
  </si>
  <si>
    <t>Капитальный ремонт МКУ "Культурно-спортивный центр муниципального образования Ропшинское сельское поселение Ломоносовского муниципального района" в части ремонта кровли, фасада, оборудования зрительного зала, ремонта входов по адресу: 188518, Ленинградской область, Ломоносовский район, д. Яльгелево, бульвар Культуры, здание 6</t>
  </si>
  <si>
    <t>в-05-7801/2021</t>
  </si>
  <si>
    <t>Щегловское сельское поселение Всеволожского муниципального района</t>
  </si>
  <si>
    <t>в-05-7852/2021</t>
  </si>
  <si>
    <t>ошибки</t>
  </si>
  <si>
    <t>неправильно дефлировали.должна быть сумма как минимум 12 290,38057. В расчете нет объектного -нет ни НДС, ни непред,ни зимних-никаких наценок. НЕТ ТАКОГО НАПРАВЛЕНИЯ СУБСИДИЙ</t>
  </si>
  <si>
    <t>Капитальный ремонт здания МБУ "Самойловский культурный центр" в части кровли, помещений 1 и 2 этажа, узла учетм тепловой энергии, крыльца, сцены по адресу: 187681, Ленинградская область, Бокситогорский район, поселок Совхозный, д.14</t>
  </si>
  <si>
    <t>ДА,но нет сводника с экспертизы</t>
  </si>
  <si>
    <t>Капитальный ремонт здания Дома Культуры по адресу: Ленинградская область Ломоносовский район, Гостилицкое сельское поселение, деревня Гостилицы, ул. Центральная, д.3</t>
  </si>
  <si>
    <t>в-05-8098/2021</t>
  </si>
  <si>
    <t>1. Превышение уровня софин-я!, на документах нет печатей.Отсюда переделать все табл, гарант МБ //исправлено в скане//</t>
  </si>
  <si>
    <t>1. откорр-ть наимен-е объекта на 1м листе заявки, гарант письме МБ, гр 6 табл софин-я 2. ПНепонятные дефдяторы, убрать стоим-ть экспертизы, //исправлено в скане//</t>
  </si>
  <si>
    <t xml:space="preserve">1. откорр-ть общую сумму в табл2 таблицы софин-я заявки 2. </t>
  </si>
  <si>
    <t>1. Откорр-ть п.6 табл софин-я 2. Пересчет с дефлятором надо менять - на НДС не дефлироват и резерв непред.работ!! По расчетам - 42 008,49774// исправлено в скане//</t>
  </si>
  <si>
    <t>Откорр-ть п.5,6 завки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</si>
  <si>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Сметные расчеты  (локальные и сводные сметные) нужны в копиях, а не оригиналах (без живой подписи) и без пустых/незаполненных строк  на копиях (либо заполнить, либо убрать с копий)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</si>
  <si>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 xml:space="preserve">В гарант письме пропустили после указания суммы ТЫС.рублей (написано просто рублей) 2/2. Сметные расчеты  (локальные и сводные сметные) нужны в копиях, а не оригиналах (без живой подписи) и без пустых/незаполненных строк  на копиях (либо заполнить, либо убрать с копий)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</si>
  <si>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</t>
  </si>
  <si>
    <t>1. Заменить второй лист заявки 2. В гарантийном письме потеряны 4 на конце. Переделать МБ 3. Нет сводного сметного на сумму в заявке 4. Акт -копия.,вместо оригинала</t>
  </si>
  <si>
    <t>. Нет сводного сметного с ГЭ, 2. Акт -копия.,вместо оригинала</t>
  </si>
  <si>
    <t>Неправильно продефлировано - до % надо индексы применять! //исправлено в скане//</t>
  </si>
  <si>
    <t>превышение уровня софин-я и гарант письмо на неправильную сумму</t>
  </si>
  <si>
    <t>Нет сметной документации, подтверждающей сумму</t>
  </si>
  <si>
    <t>1 от 11.06.2021</t>
  </si>
  <si>
    <t>2 от 11.06.2021</t>
  </si>
  <si>
    <t>3 от 11.06.2021</t>
  </si>
  <si>
    <t>4 от 15.06.2021</t>
  </si>
  <si>
    <t>6 от 16.06.2021</t>
  </si>
  <si>
    <t>9 от 16.06.2021</t>
  </si>
  <si>
    <t>10 от 16.06.2021</t>
  </si>
  <si>
    <t>11 от 16.06.2021</t>
  </si>
  <si>
    <t>12 от 16.06.2021</t>
  </si>
  <si>
    <t>13 от 16.06.2021</t>
  </si>
  <si>
    <t>14 от 17.06.2021</t>
  </si>
  <si>
    <t>15 от 17.06.2021</t>
  </si>
  <si>
    <t>16 от 17.06.2021</t>
  </si>
  <si>
    <t>17 от 17.06.2021</t>
  </si>
  <si>
    <t>18 от 17.06.2021</t>
  </si>
  <si>
    <t>19 от 18.06.2021</t>
  </si>
  <si>
    <t>20 от 18.06.2021</t>
  </si>
  <si>
    <t>21 от 18.06.2021</t>
  </si>
  <si>
    <t>22 от 18.06.2021</t>
  </si>
  <si>
    <t>23 от 18.06.2021</t>
  </si>
  <si>
    <t>24 от 18.06.2021</t>
  </si>
  <si>
    <t>25 от 18.06.2021</t>
  </si>
  <si>
    <t>Плановый общий объем расходов на исполнение  софинансируемых обязательств (сметная стоимость работ), тыс. руб. (ЗС)</t>
  </si>
  <si>
    <t xml:space="preserve">Уровень софинанс-я расходного обязательства в соответствии с заявкой, %  </t>
  </si>
  <si>
    <t>Округление под ОЗ, тыс. руб.</t>
  </si>
  <si>
    <t xml:space="preserve">Расчет субсидий бюджетам муниципальных образований Ленинградской области на капитальный ремонт объектов в рамках реализации основного мероприятия "Развитие сети учреждений культурно-досугового типа, социального назначения на сельских территориях" подпрограммы "Современный облик сельских территорий" 
 на 2022 год </t>
  </si>
  <si>
    <t>Бюджетная заявка</t>
  </si>
  <si>
    <t>Предельный уровень софинансирования для i-го муниципального образования, % (УС), в соответствии с РПЛО от 18.06.2021 №396-р</t>
  </si>
  <si>
    <t>Размер субсидии бюджету муниципального образования на  2022 год, тыс. руб.</t>
  </si>
  <si>
    <t xml:space="preserve">Итого </t>
  </si>
  <si>
    <t>таблица 1</t>
  </si>
  <si>
    <t>Приложение 9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</si>
</sst>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00"/>
    <numFmt numFmtId="165" formatCode="#,##0.00000"/>
    <numFmt numFmtId="166" formatCode="0.000000000"/>
    <numFmt numFmtId="167" formatCode="0.00000000000"/>
    <numFmt numFmtId="168" formatCode="0.000000000000"/>
    <numFmt numFmtId="169" formatCode="0.0000000000000"/>
    <numFmt numFmtId="170" formatCode="0.00000000000000"/>
    <numFmt numFmtId="171" formatCode="0.0000000000000000"/>
    <numFmt numFmtId="172" formatCode="0.000000000000000"/>
    <numFmt numFmtId="173" formatCode="0.0"/>
    <numFmt numFmtId="17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24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4" fillId="0" borderId="0"/>
    <xf numFmtId="0" fontId="13" fillId="0" borderId="15" applyNumberFormat="0" applyFill="0" applyAlignment="0" applyProtection="0"/>
    <xf numFmtId="0" fontId="14" fillId="5" borderId="0" applyNumberFormat="0" applyBorder="0" applyAlignment="0" applyProtection="0"/>
    <xf numFmtId="0" fontId="20" fillId="10" borderId="0" applyNumberFormat="0" applyBorder="0" applyAlignment="0" applyProtection="0"/>
  </cellStyleXfs>
  <cellXfs count="123">
    <xf numFmtId="0" fontId="0" fillId="0" borderId="0" xfId="0"/>
    <xf numFmtId="0" fontId="0" fillId="0" borderId="1" xfId="0" applyFill="1" applyBorder="1"/>
    <xf numFmtId="0" fontId="0" fillId="0" borderId="0" xfId="0" applyFill="1"/>
    <xf numFmtId="0" fontId="3" fillId="0" borderId="0" xfId="0" applyFont="1"/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4" fillId="5" borderId="3" xfId="3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" xfId="0" applyFill="1" applyBorder="1"/>
    <xf numFmtId="0" fontId="0" fillId="6" borderId="4" xfId="0" applyFill="1" applyBorder="1"/>
    <xf numFmtId="164" fontId="7" fillId="2" borderId="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vertical="center"/>
    </xf>
    <xf numFmtId="0" fontId="7" fillId="7" borderId="9" xfId="0" applyFont="1" applyFill="1" applyBorder="1" applyAlignment="1">
      <alignment horizontal="center" vertical="center" wrapText="1"/>
    </xf>
    <xf numFmtId="0" fontId="0" fillId="7" borderId="0" xfId="0" applyFill="1"/>
    <xf numFmtId="166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17" fillId="0" borderId="0" xfId="0" applyFont="1"/>
    <xf numFmtId="171" fontId="7" fillId="2" borderId="5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13" fillId="2" borderId="15" xfId="2" applyFill="1" applyAlignment="1">
      <alignment horizontal="center" vertical="center" wrapText="1"/>
    </xf>
    <xf numFmtId="165" fontId="18" fillId="2" borderId="5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8" fontId="14" fillId="5" borderId="1" xfId="3" applyNumberFormat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4" fontId="12" fillId="6" borderId="14" xfId="1" applyNumberFormat="1" applyFont="1" applyFill="1" applyBorder="1" applyAlignment="1">
      <alignment vertical="center" wrapText="1"/>
    </xf>
    <xf numFmtId="14" fontId="12" fillId="6" borderId="4" xfId="1" applyNumberFormat="1" applyFont="1" applyFill="1" applyBorder="1" applyAlignment="1">
      <alignment vertical="center" wrapText="1"/>
    </xf>
    <xf numFmtId="14" fontId="11" fillId="2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2" fontId="7" fillId="2" borderId="1" xfId="0" applyNumberFormat="1" applyFont="1" applyFill="1" applyBorder="1" applyAlignment="1">
      <alignment horizontal="center" vertical="center" wrapText="1"/>
    </xf>
    <xf numFmtId="172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49" fontId="0" fillId="0" borderId="1" xfId="0" applyNumberFormat="1" applyBorder="1" applyAlignment="1">
      <alignment horizontal="left" vertical="center" wrapText="1" indent="5"/>
    </xf>
    <xf numFmtId="0" fontId="7" fillId="0" borderId="1" xfId="0" applyFont="1" applyFill="1" applyBorder="1" applyAlignment="1">
      <alignment horizontal="center" vertical="center" wrapText="1"/>
    </xf>
    <xf numFmtId="0" fontId="20" fillId="10" borderId="1" xfId="4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73" fontId="7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4" fontId="10" fillId="2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2" fillId="6" borderId="13" xfId="1" applyNumberFormat="1" applyFont="1" applyFill="1" applyBorder="1" applyAlignment="1">
      <alignment horizontal="center" vertical="center" wrapText="1"/>
    </xf>
    <xf numFmtId="14" fontId="12" fillId="6" borderId="14" xfId="1" applyNumberFormat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5">
    <cellStyle name="Заголовок 1" xfId="2" builtinId="16"/>
    <cellStyle name="Обычный" xfId="0" builtinId="0"/>
    <cellStyle name="Обычный 2" xfId="1"/>
    <cellStyle name="Плохой" xfId="3" builtinId="27"/>
    <cellStyle name="Хороший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.%20&#1054;&#1090;&#1076;&#1077;&#1083;%20&#1082;&#1086;&#1086;&#1088;&#1076;&#1080;&#1085;&#1072;&#1094;&#1080;&#1080;%20&#1088;&#1077;&#1072;&#1083;&#1080;&#1079;&#1072;&#1094;&#1080;&#1080;%20&#1094;&#1077;&#1083;&#1077;&#1074;&#1099;&#1093;%20&#1087;&#1088;&#1086;&#1075;&#1088;&#1072;&#1084;&#1084;%20&#1080;%20&#1084;&#1077;&#1078;&#1088;&#1077;&#1075;&#1080;&#1086;&#1085;&#1072;&#1083;&#1100;&#1085;&#1099;&#1093;%20&#1089;&#1074;&#1103;&#1079;&#1077;&#1081;/&#1050;&#1072;&#1090;&#1088;&#1080;&#1095;&#1077;&#1085;&#1082;&#1086;/&#1086;&#1073;&#1097;&#1072;&#1103;/&#1057;&#1074;&#1086;&#1076;%20&#1086;&#1090;%20&#1052;&#1054;%20&#1080;%20&#1052;&#1056;%20&#1087;&#1086;%20&#1051;&#1077;&#1085;&#1080;&#1085;&#1075;&#1088;&#1072;&#1076;&#1089;&#1082;&#1086;&#1081;%20&#1086;&#1073;&#1083;&#1072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Дома Культуры"/>
      <sheetName val="Лист2"/>
    </sheetNames>
    <sheetDataSet>
      <sheetData sheetId="0" refreshError="1"/>
      <sheetData sheetId="1" refreshError="1"/>
      <sheetData sheetId="2">
        <row r="2">
          <cell r="A2" t="str">
            <v>Строительство</v>
          </cell>
          <cell r="B2" t="str">
            <v>Дошкольная образовательная организация</v>
          </cell>
          <cell r="C2" t="str">
            <v>Разработана</v>
          </cell>
          <cell r="D2" t="str">
            <v>Бокситогорский муниципальный район</v>
          </cell>
          <cell r="E2" t="str">
            <v>Агалатовское сельское поселение</v>
          </cell>
        </row>
        <row r="3">
          <cell r="A3" t="str">
            <v>Реконструкция (модернизация)</v>
          </cell>
          <cell r="B3" t="str">
            <v>Общеобразовательная организация</v>
          </cell>
          <cell r="C3" t="str">
            <v>Требуется разработка</v>
          </cell>
          <cell r="D3" t="str">
            <v>Волосовский муниципальный район</v>
          </cell>
          <cell r="E3" t="str">
            <v>Алёховщинское сельское поселение</v>
          </cell>
        </row>
        <row r="4">
          <cell r="A4" t="str">
            <v>Капитальный ремонт</v>
          </cell>
          <cell r="B4" t="str">
            <v>Медицинская организация</v>
          </cell>
          <cell r="C4" t="str">
            <v>Разработка не требуется</v>
          </cell>
          <cell r="D4" t="str">
            <v>Волховский муниципальный район</v>
          </cell>
          <cell r="E4" t="str">
            <v>Аннинское городское поселение</v>
          </cell>
        </row>
        <row r="5">
          <cell r="A5" t="str">
            <v>Приобретение транспортных средств и оборудования</v>
          </cell>
          <cell r="B5" t="str">
            <v>Спортивное сооружение</v>
          </cell>
          <cell r="D5" t="str">
            <v>Всеволожский муниципальный район</v>
          </cell>
          <cell r="E5" t="str">
            <v>Бегуницкое сельское поселение</v>
          </cell>
        </row>
        <row r="6">
          <cell r="B6" t="str">
            <v>Объект культуры</v>
          </cell>
          <cell r="D6" t="str">
            <v>Выборгский район</v>
          </cell>
          <cell r="E6" t="str">
            <v>Бережковское сельское поселение</v>
          </cell>
        </row>
        <row r="7">
          <cell r="B7" t="str">
            <v>Объект социального назначения</v>
          </cell>
          <cell r="D7" t="str">
            <v>Гатчинский муниципальный район</v>
          </cell>
          <cell r="E7" t="str">
            <v>Бокситогорское городское поселение</v>
          </cell>
        </row>
        <row r="8">
          <cell r="B8" t="str">
            <v xml:space="preserve">Центр культурного развития и развития традиционных промыслов и ремесел
</v>
          </cell>
          <cell r="D8" t="str">
            <v>Кингисеппский муниципальный район</v>
          </cell>
          <cell r="E8" t="str">
            <v>Большеврудское сельское поселение</v>
          </cell>
        </row>
        <row r="9">
          <cell r="B9" t="str">
            <v>Транспорт</v>
          </cell>
          <cell r="D9" t="str">
            <v>Киришский муниципальный район</v>
          </cell>
          <cell r="E9" t="str">
            <v>Большедворское сельское поселение</v>
          </cell>
        </row>
        <row r="10">
          <cell r="B10" t="str">
            <v>Оборудование</v>
          </cell>
          <cell r="D10" t="str">
            <v>Кировский муниципальный район</v>
          </cell>
          <cell r="E10" t="str">
            <v>Большеижорское городское поселение</v>
          </cell>
        </row>
        <row r="11">
          <cell r="B11" t="str">
            <v>Система водоотведения и канализации</v>
          </cell>
          <cell r="D11" t="str">
            <v>Лодейнопольский муниципальный район</v>
          </cell>
          <cell r="E11" t="str">
            <v>Большеколпанское сельское поселение</v>
          </cell>
        </row>
        <row r="12">
          <cell r="B12" t="str">
            <v>Очистные сооружения</v>
          </cell>
          <cell r="D12" t="str">
            <v>Ломоносовский муниципальный район</v>
          </cell>
          <cell r="E12" t="str">
            <v>Большелуцкое сельское поселение</v>
          </cell>
        </row>
        <row r="13">
          <cell r="B13" t="str">
            <v>Станция обезжелезивания воды</v>
          </cell>
          <cell r="D13" t="str">
            <v>Лужский муниципальный район</v>
          </cell>
          <cell r="E13" t="str">
            <v>Борское сельское поселение</v>
          </cell>
        </row>
        <row r="14">
          <cell r="B14" t="str">
            <v>Локальные водопроводы</v>
          </cell>
          <cell r="D14" t="str">
            <v>Подпорожский муниципальный район</v>
          </cell>
          <cell r="E14" t="str">
            <v>Борское сельское поселение</v>
          </cell>
        </row>
        <row r="15">
          <cell r="B15" t="str">
            <v>Водозаборные сооружения</v>
          </cell>
          <cell r="D15" t="str">
            <v>Приозерский муниципальный район</v>
          </cell>
          <cell r="E15" t="str">
            <v>Бугровское сельское поселение</v>
          </cell>
        </row>
        <row r="16">
          <cell r="B16" t="str">
            <v>Газопровод</v>
          </cell>
          <cell r="D16" t="str">
            <v>Сланцевский муниципальный район</v>
          </cell>
          <cell r="E16" t="str">
            <v>Будогощское городское поселение</v>
          </cell>
        </row>
        <row r="17">
          <cell r="B17" t="str">
            <v>Автомобильные дороги общего пользования с твердым покрытием  к общественно значимым объектам населенных пунктов, объектам производства и переработки продукции</v>
          </cell>
          <cell r="D17" t="str">
            <v>Тихвинский муниципальный район</v>
          </cell>
          <cell r="E17" t="str">
            <v>Важинское городское поселение</v>
          </cell>
        </row>
        <row r="18">
          <cell r="B18" t="str">
            <v>Благоустройство территории</v>
          </cell>
          <cell r="D18" t="str">
            <v>Тосненский район</v>
          </cell>
          <cell r="E18" t="str">
            <v>Веревское сельское поселение</v>
          </cell>
        </row>
        <row r="19">
          <cell r="B19" t="str">
            <v>ККЗ</v>
          </cell>
          <cell r="E19" t="str">
            <v>Виллозское городское поселение</v>
          </cell>
        </row>
        <row r="20">
          <cell r="E20" t="str">
            <v>Винницкое сельское поселение</v>
          </cell>
        </row>
        <row r="21">
          <cell r="E21" t="str">
            <v>Вистинское сельское поселение</v>
          </cell>
        </row>
        <row r="22">
          <cell r="E22" t="str">
            <v>Вознесенское городское поселение</v>
          </cell>
        </row>
        <row r="23">
          <cell r="E23" t="str">
            <v>Войсковицкое сельское поселение</v>
          </cell>
        </row>
        <row r="24">
          <cell r="E24" t="str">
            <v>Володарское сельское поселение</v>
          </cell>
        </row>
        <row r="25">
          <cell r="E25" t="str">
            <v>Волосовское городское поселение</v>
          </cell>
        </row>
        <row r="26">
          <cell r="E26" t="str">
            <v>Волошовское сельское поселение</v>
          </cell>
        </row>
        <row r="27">
          <cell r="E27" t="str">
            <v>Волховское городское поселение</v>
          </cell>
        </row>
        <row r="28">
          <cell r="E28" t="str">
            <v>Всеволожское городское поселение</v>
          </cell>
        </row>
        <row r="29">
          <cell r="E29" t="str">
            <v>Выборгское городское поселение</v>
          </cell>
        </row>
        <row r="30">
          <cell r="E30" t="str">
            <v>Вындиноостровское сельское поселение</v>
          </cell>
        </row>
        <row r="31">
          <cell r="E31" t="str">
            <v>Вырицкое городское поселение</v>
          </cell>
        </row>
        <row r="32">
          <cell r="E32" t="str">
            <v>Выскатское сельское поселение</v>
          </cell>
        </row>
        <row r="33">
          <cell r="E33" t="str">
            <v>Высоцкое городское поселение</v>
          </cell>
        </row>
        <row r="34">
          <cell r="E34" t="str">
            <v>Ганьковское сельское поселение</v>
          </cell>
        </row>
        <row r="35">
          <cell r="E35" t="str">
            <v>Гатчинское городское поселение</v>
          </cell>
        </row>
        <row r="36">
          <cell r="E36" t="str">
            <v>Глажевское сельское поселение</v>
          </cell>
        </row>
        <row r="37">
          <cell r="E37" t="str">
            <v>Гончаровское сельское поселение</v>
          </cell>
        </row>
        <row r="38">
          <cell r="E38" t="str">
            <v>Горбунковское сельское поселение</v>
          </cell>
        </row>
        <row r="39">
          <cell r="E39" t="str">
            <v>Горское сельское поселение</v>
          </cell>
        </row>
        <row r="40">
          <cell r="E40" t="str">
            <v>Гостилицкое сельское поселение</v>
          </cell>
        </row>
        <row r="41">
          <cell r="E41" t="str">
            <v>Гостицкое сельское поселение</v>
          </cell>
        </row>
        <row r="42">
          <cell r="E42" t="str">
            <v>Громовское сельское поселение</v>
          </cell>
        </row>
        <row r="43">
          <cell r="E43" t="str">
            <v>Дзержинское сельское поселение</v>
          </cell>
        </row>
        <row r="44">
          <cell r="E44" t="str">
            <v>Доможировское сельское поселение</v>
          </cell>
        </row>
        <row r="45">
          <cell r="E45" t="str">
            <v>Дружногорское городское поселение</v>
          </cell>
        </row>
        <row r="46">
          <cell r="E46" t="str">
            <v>Дубровское городское поселение</v>
          </cell>
        </row>
        <row r="47">
          <cell r="E47" t="str">
            <v>Елизаветинское сельское поселение</v>
          </cell>
        </row>
        <row r="48">
          <cell r="E48" t="str">
            <v>Ефимовское городское поселение</v>
          </cell>
        </row>
        <row r="49">
          <cell r="E49" t="str">
            <v>Загривское сельское поселение</v>
          </cell>
        </row>
        <row r="50">
          <cell r="E50" t="str">
            <v>Заклинское сельское поселение</v>
          </cell>
        </row>
        <row r="51">
          <cell r="E51" t="str">
            <v>Заневское городское поселение</v>
          </cell>
        </row>
        <row r="52">
          <cell r="E52" t="str">
            <v>Запорожское сельское поселение</v>
          </cell>
        </row>
        <row r="53">
          <cell r="E53" t="str">
            <v>Ивангородское городское поселение</v>
          </cell>
        </row>
        <row r="54">
          <cell r="E54" t="str">
            <v>Иссадское сельское поселение</v>
          </cell>
        </row>
        <row r="55">
          <cell r="E55" t="str">
            <v>Калитинское сельское поселение</v>
          </cell>
        </row>
        <row r="56">
          <cell r="E56" t="str">
            <v>Каменногорское городское поселение</v>
          </cell>
        </row>
        <row r="57">
          <cell r="E57" t="str">
            <v>Кингисеппское городское поселение</v>
          </cell>
        </row>
        <row r="58">
          <cell r="E58" t="str">
            <v>Кипенское сельское поселение</v>
          </cell>
        </row>
        <row r="59">
          <cell r="E59" t="str">
            <v>Киришское городское поселение</v>
          </cell>
        </row>
        <row r="60">
          <cell r="E60" t="str">
            <v>Кировское городское поселение</v>
          </cell>
        </row>
        <row r="61">
          <cell r="E61" t="str">
            <v>Кисельнинское сельское поселение</v>
          </cell>
        </row>
        <row r="62">
          <cell r="E62" t="str">
            <v>Клопицкое сельское поселение</v>
          </cell>
        </row>
        <row r="63">
          <cell r="E63" t="str">
            <v>Кобринское сельское поселение</v>
          </cell>
        </row>
        <row r="64">
          <cell r="E64" t="str">
            <v>Колтушское сельское поселение</v>
          </cell>
        </row>
        <row r="65">
          <cell r="E65" t="str">
            <v>Колчановское сельское поселение</v>
          </cell>
        </row>
        <row r="66">
          <cell r="E66" t="str">
            <v>Коммунарское городское поселение</v>
          </cell>
        </row>
        <row r="67">
          <cell r="E67" t="str">
            <v>Копорское сельское поселение</v>
          </cell>
        </row>
        <row r="68">
          <cell r="E68" t="str">
            <v>Коськовское сельское поселение</v>
          </cell>
        </row>
        <row r="69">
          <cell r="E69" t="str">
            <v>Котельское сельское поселение</v>
          </cell>
        </row>
        <row r="70">
          <cell r="E70" t="str">
            <v>Красноборское городское поселение</v>
          </cell>
        </row>
        <row r="71">
          <cell r="E71" t="str">
            <v>Красноозёрное сельское поселение</v>
          </cell>
        </row>
        <row r="72">
          <cell r="E72" t="str">
            <v>Красносельское сельское поселение</v>
          </cell>
        </row>
        <row r="73">
          <cell r="E73" t="str">
            <v>Кузёмкинское сельское поселение</v>
          </cell>
        </row>
        <row r="74">
          <cell r="E74" t="str">
            <v>Кузнечнинское городское поселение</v>
          </cell>
        </row>
        <row r="75">
          <cell r="E75" t="str">
            <v>Кузьмоловское городское поселение</v>
          </cell>
        </row>
        <row r="76">
          <cell r="E76" t="str">
            <v>Куйвозовское сельское поселение</v>
          </cell>
        </row>
        <row r="77">
          <cell r="E77" t="str">
            <v>Кусинское сельское поселение</v>
          </cell>
        </row>
        <row r="78">
          <cell r="E78" t="str">
            <v>Лаголовское сельское поселение</v>
          </cell>
        </row>
        <row r="79">
          <cell r="E79" t="str">
            <v>Ларионовское сельское поселение</v>
          </cell>
        </row>
        <row r="80">
          <cell r="E80" t="str">
            <v>Лебяженское городское поселение</v>
          </cell>
        </row>
        <row r="81">
          <cell r="E81" t="str">
            <v>Лесколовское сельское поселение</v>
          </cell>
        </row>
        <row r="82">
          <cell r="E82" t="str">
            <v>Лидское сельское поселение</v>
          </cell>
        </row>
        <row r="83">
          <cell r="E83" t="str">
            <v>Лисинское сельское поселение</v>
          </cell>
        </row>
        <row r="84">
          <cell r="E84" t="str">
            <v>Лодейнопольское городское поселение</v>
          </cell>
        </row>
        <row r="85">
          <cell r="E85" t="str">
            <v>Лопухинское сельское поселение</v>
          </cell>
        </row>
        <row r="86">
          <cell r="E86" t="str">
            <v>Лужское городское поселение</v>
          </cell>
        </row>
        <row r="87">
          <cell r="E87" t="str">
            <v>Любанское городское поселение</v>
          </cell>
        </row>
        <row r="88">
          <cell r="E88" t="str">
            <v>Мгинское городское поселение</v>
          </cell>
        </row>
        <row r="89">
          <cell r="E89" t="str">
            <v>Мелегежское сельское поселение</v>
          </cell>
        </row>
        <row r="90">
          <cell r="E90" t="str">
            <v>Мельниковское сельское поселение</v>
          </cell>
        </row>
        <row r="91">
          <cell r="E91" t="str">
            <v>Мичуринское сельское поселение</v>
          </cell>
        </row>
        <row r="92">
          <cell r="E92" t="str">
            <v>Морозовское городское поселение</v>
          </cell>
        </row>
        <row r="93">
          <cell r="E93" t="str">
            <v>Муринское городское поселение</v>
          </cell>
        </row>
        <row r="94">
          <cell r="E94" t="str">
            <v>Мшинское сельское поселение</v>
          </cell>
        </row>
        <row r="95">
          <cell r="E95" t="str">
            <v>Назиевское городское поселение</v>
          </cell>
        </row>
        <row r="96">
          <cell r="E96" t="str">
            <v>Нежновское сельское поселение</v>
          </cell>
        </row>
        <row r="97">
          <cell r="E97" t="str">
            <v>Низинское сельское поселение</v>
          </cell>
        </row>
        <row r="98">
          <cell r="E98" t="str">
            <v>Никольское городское поселение</v>
          </cell>
        </row>
        <row r="99">
          <cell r="E99" t="str">
            <v>Никольское городское поселение</v>
          </cell>
        </row>
        <row r="100">
          <cell r="E100" t="str">
            <v>Новодевяткинское сельское поселение</v>
          </cell>
        </row>
        <row r="101">
          <cell r="E101" t="str">
            <v>Новоладожское городское поселение</v>
          </cell>
        </row>
        <row r="102">
          <cell r="E102" t="str">
            <v>Новосветское сельское поселение</v>
          </cell>
        </row>
        <row r="103">
          <cell r="E103" t="str">
            <v>Новосельское сельское поселение</v>
          </cell>
        </row>
        <row r="104">
          <cell r="E104" t="str">
            <v>Нурминское сельское поселение</v>
          </cell>
        </row>
        <row r="105">
          <cell r="E105" t="str">
            <v>Опольевское сельское поселение</v>
          </cell>
        </row>
        <row r="106">
          <cell r="E106" t="str">
            <v>Оредежское сельское поселение</v>
          </cell>
        </row>
        <row r="107">
          <cell r="E107" t="str">
            <v>Оржицкое сельское поселение</v>
          </cell>
        </row>
        <row r="108">
          <cell r="E108" t="str">
            <v>Осьминское сельское поселение</v>
          </cell>
        </row>
        <row r="109">
          <cell r="E109" t="str">
            <v>Отрадненское городское поселение</v>
          </cell>
        </row>
        <row r="110">
          <cell r="E110" t="str">
            <v>Павловское городское поселение</v>
          </cell>
        </row>
        <row r="111">
          <cell r="E111" t="str">
            <v>Пашозерское сельское поселение</v>
          </cell>
        </row>
        <row r="112">
          <cell r="E112" t="str">
            <v>Пашское сельское поселение</v>
          </cell>
        </row>
        <row r="113">
          <cell r="E113" t="str">
            <v>Пениковское сельское поселение</v>
          </cell>
        </row>
        <row r="114">
          <cell r="E114" t="str">
            <v>Первомайское сельское поселение</v>
          </cell>
        </row>
        <row r="115">
          <cell r="E115" t="str">
            <v>Петровское сельское поселение</v>
          </cell>
        </row>
        <row r="116">
          <cell r="E116" t="str">
            <v>Пикалёвское городское поселение</v>
          </cell>
        </row>
        <row r="117">
          <cell r="E117" t="str">
            <v>Плодовское сельское поселение</v>
          </cell>
        </row>
        <row r="118">
          <cell r="E118" t="str">
            <v>Подпорожское городское поселение</v>
          </cell>
        </row>
        <row r="119">
          <cell r="E119" t="str">
            <v>Полянское сельское поселение</v>
          </cell>
        </row>
        <row r="120">
          <cell r="E120" t="str">
            <v>Потанинское сельское поселение</v>
          </cell>
        </row>
        <row r="121">
          <cell r="E121" t="str">
            <v>Приладожское городское поселение</v>
          </cell>
        </row>
        <row r="122">
          <cell r="E122" t="str">
            <v>Приморское городское поселение</v>
          </cell>
        </row>
        <row r="123">
          <cell r="E123" t="str">
            <v>Приозерское городское поселение</v>
          </cell>
        </row>
        <row r="124">
          <cell r="E124" t="str">
            <v>Пудомягское сельское поселение</v>
          </cell>
        </row>
        <row r="125">
          <cell r="E125" t="str">
            <v>Пудостьское сельское поселение</v>
          </cell>
        </row>
        <row r="126">
          <cell r="E126" t="str">
            <v>Пустомержское сельское поселение</v>
          </cell>
        </row>
        <row r="127">
          <cell r="E127" t="str">
            <v>Путиловское сельское поселение</v>
          </cell>
        </row>
        <row r="128">
          <cell r="E128" t="str">
            <v>Пчевжинское сельское поселение</v>
          </cell>
        </row>
        <row r="129">
          <cell r="E129" t="str">
            <v>Пчевское сельское поселение</v>
          </cell>
        </row>
        <row r="130">
          <cell r="E130" t="str">
            <v>Рабитицкое сельское поселение</v>
          </cell>
        </row>
        <row r="131">
          <cell r="E131" t="str">
            <v>Раздольевское сельское поселение</v>
          </cell>
        </row>
        <row r="132">
          <cell r="E132" t="str">
            <v>Рахьинское городское поселение</v>
          </cell>
        </row>
        <row r="133">
          <cell r="E133" t="str">
            <v>Ретюнское сельское поселение</v>
          </cell>
        </row>
        <row r="134">
          <cell r="E134" t="str">
            <v>Рождественское сельское поселение</v>
          </cell>
        </row>
        <row r="135">
          <cell r="E135" t="str">
            <v>Романовское сельское поселение</v>
          </cell>
        </row>
        <row r="136">
          <cell r="E136" t="str">
            <v>Ромашкинское сельское поселение</v>
          </cell>
        </row>
        <row r="137">
          <cell r="E137" t="str">
            <v>Ропшинское сельское поселение</v>
          </cell>
        </row>
        <row r="138">
          <cell r="E138" t="str">
            <v>Рощинское городское поселение</v>
          </cell>
        </row>
        <row r="139">
          <cell r="E139" t="str">
            <v>Русско-Высоцкое сельское поселение</v>
          </cell>
        </row>
        <row r="140">
          <cell r="E140" t="str">
            <v>Рябовское городское поселение</v>
          </cell>
        </row>
        <row r="141">
          <cell r="E141" t="str">
            <v>Сабское сельское поселение</v>
          </cell>
        </row>
        <row r="142">
          <cell r="E142" t="str">
            <v>Самойловское сельское поселение</v>
          </cell>
        </row>
        <row r="143">
          <cell r="E143" t="str">
            <v>Свердловское городское поселение</v>
          </cell>
        </row>
        <row r="144">
          <cell r="E144" t="str">
            <v>Светогорское городское поселение</v>
          </cell>
        </row>
        <row r="145">
          <cell r="E145" t="str">
            <v>Свирицкое сельское поселение</v>
          </cell>
        </row>
        <row r="146">
          <cell r="E146" t="str">
            <v>Свирьстройское городское поселение</v>
          </cell>
        </row>
        <row r="147">
          <cell r="E147" t="str">
            <v>Севастьяновское сельское поселение</v>
          </cell>
        </row>
        <row r="148">
          <cell r="E148" t="str">
            <v>Селезнёвское сельское поселение</v>
          </cell>
        </row>
        <row r="149">
          <cell r="E149" t="str">
            <v>Селивановское сельское поселение</v>
          </cell>
        </row>
        <row r="150">
          <cell r="E150" t="str">
            <v>Серебрянское сельское поселение</v>
          </cell>
        </row>
        <row r="151">
          <cell r="E151" t="str">
            <v>Сертоловское городское поселение</v>
          </cell>
        </row>
        <row r="152">
          <cell r="E152" t="str">
            <v>Сиверское городское поселение</v>
          </cell>
        </row>
        <row r="153">
          <cell r="E153" t="str">
            <v>Синявинское городское поселение</v>
          </cell>
        </row>
        <row r="154">
          <cell r="E154" t="str">
            <v>Скребловское сельское поселение</v>
          </cell>
        </row>
        <row r="155">
          <cell r="E155" t="str">
            <v>Сланцевское городское поселение</v>
          </cell>
        </row>
        <row r="156">
          <cell r="E156" t="str">
            <v>Советское городское поселение</v>
          </cell>
        </row>
        <row r="157">
          <cell r="E157" t="str">
            <v>Сосновское сельское поселение</v>
          </cell>
        </row>
        <row r="158">
          <cell r="E158" t="str">
            <v>Староладожское сельское поселение</v>
          </cell>
        </row>
        <row r="159">
          <cell r="E159" t="str">
            <v>Старопольское сельское поселение</v>
          </cell>
        </row>
        <row r="160">
          <cell r="E160" t="str">
            <v>Сусанинское сельское поселение</v>
          </cell>
        </row>
        <row r="161">
          <cell r="E161" t="str">
            <v>Суховское сельское поселение</v>
          </cell>
        </row>
        <row r="162">
          <cell r="E162" t="str">
            <v>Сяськелевское сельское поселение</v>
          </cell>
        </row>
        <row r="163">
          <cell r="E163" t="str">
            <v>Сясьстройское городское поселение</v>
          </cell>
        </row>
        <row r="164">
          <cell r="E164" t="str">
            <v>Таицкое городское поселение</v>
          </cell>
        </row>
        <row r="165">
          <cell r="E165" t="str">
            <v>Тельмановское сельское поселение</v>
          </cell>
        </row>
        <row r="166">
          <cell r="E166" t="str">
            <v>Тихвинское городское поселение</v>
          </cell>
        </row>
        <row r="167">
          <cell r="E167" t="str">
            <v>Токсовское городское поселение</v>
          </cell>
        </row>
        <row r="168">
          <cell r="E168" t="str">
            <v>Толмачёвское городское поселение</v>
          </cell>
        </row>
        <row r="169">
          <cell r="E169" t="str">
            <v>Торковичское сельское поселение</v>
          </cell>
        </row>
        <row r="170">
          <cell r="E170" t="str">
            <v>Тосненское городское поселение</v>
          </cell>
        </row>
        <row r="171">
          <cell r="E171" t="str">
            <v>Трубникоборское сельское поселение</v>
          </cell>
        </row>
        <row r="172">
          <cell r="E172" t="str">
            <v>Ульяновское городское поселение</v>
          </cell>
        </row>
        <row r="173">
          <cell r="E173" t="str">
            <v>Усадищенское сельское поселение</v>
          </cell>
        </row>
        <row r="174">
          <cell r="E174" t="str">
            <v>Усть-Лужское сельское поселение</v>
          </cell>
        </row>
        <row r="175">
          <cell r="E175" t="str">
            <v>Фалилеевское сельское поселение</v>
          </cell>
        </row>
        <row r="176">
          <cell r="E176" t="str">
            <v>Фёдоровское городское поселение</v>
          </cell>
        </row>
        <row r="177">
          <cell r="E177" t="str">
            <v>Форносовское городское поселение</v>
          </cell>
        </row>
        <row r="178">
          <cell r="E178" t="str">
            <v>Хваловское сельское поселение</v>
          </cell>
        </row>
        <row r="179">
          <cell r="E179" t="str">
            <v>Цвылёвское сельское поселение</v>
          </cell>
        </row>
        <row r="180">
          <cell r="E180" t="str">
            <v>Черновское сельское поселение</v>
          </cell>
        </row>
        <row r="181">
          <cell r="E181" t="str">
            <v>Шапкинское сельское поселение</v>
          </cell>
        </row>
        <row r="182">
          <cell r="E182" t="str">
            <v>Шлиссельбургское городское поселение</v>
          </cell>
        </row>
        <row r="183">
          <cell r="E183" t="str">
            <v>Шугозерское сельское поселение</v>
          </cell>
        </row>
        <row r="184">
          <cell r="E184" t="str">
            <v>Шумское сельское поселение</v>
          </cell>
        </row>
        <row r="185">
          <cell r="E185" t="str">
            <v>Щегловское сельское поселение</v>
          </cell>
        </row>
        <row r="186">
          <cell r="E186" t="str">
            <v>Юкковское сельское поселение</v>
          </cell>
        </row>
        <row r="187">
          <cell r="E187" t="str">
            <v>Ям-Тёсовское сельское поселение</v>
          </cell>
        </row>
        <row r="188">
          <cell r="E188" t="str">
            <v>Янегское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N38"/>
  <sheetViews>
    <sheetView zoomScale="85" zoomScaleNormal="85" workbookViewId="0">
      <pane ySplit="4" topLeftCell="A41" activePane="bottomLeft" state="frozen"/>
      <selection activeCell="E2" sqref="E2:E4"/>
      <selection pane="bottomLeft" activeCell="E2" sqref="E2:E4"/>
    </sheetView>
  </sheetViews>
  <sheetFormatPr defaultRowHeight="15" outlineLevelCol="2" x14ac:dyDescent="0.25"/>
  <cols>
    <col min="1" max="1" width="4.28515625" style="5" customWidth="1"/>
    <col min="2" max="2" width="13.28515625" style="8" customWidth="1"/>
    <col min="3" max="3" width="14.7109375" style="8" customWidth="1" outlineLevel="1"/>
    <col min="4" max="4" width="22.42578125" style="9" customWidth="1"/>
    <col min="5" max="5" width="33.140625" style="9" customWidth="1"/>
    <col min="6" max="6" width="43.7109375" hidden="1" customWidth="1" outlineLevel="1"/>
    <col min="7" max="7" width="16.42578125" hidden="1" customWidth="1" outlineLevel="1"/>
    <col min="8" max="8" width="13.7109375" hidden="1" customWidth="1" outlineLevel="1"/>
    <col min="9" max="9" width="16" hidden="1" customWidth="1" outlineLevel="1"/>
    <col min="10" max="10" width="13.42578125" hidden="1" customWidth="1" outlineLevel="1"/>
    <col min="11" max="11" width="16.7109375" hidden="1" customWidth="1" outlineLevel="1"/>
    <col min="12" max="12" width="17.5703125" hidden="1" customWidth="1" outlineLevel="1"/>
    <col min="13" max="14" width="10.7109375" hidden="1" customWidth="1" outlineLevel="1"/>
    <col min="15" max="15" width="16.85546875" hidden="1" customWidth="1" outlineLevel="1"/>
    <col min="16" max="16" width="19.140625" hidden="1" customWidth="1" outlineLevel="1"/>
    <col min="17" max="17" width="17.42578125" hidden="1" customWidth="1" outlineLevel="1"/>
    <col min="18" max="18" width="9.42578125" style="43" hidden="1" customWidth="1" outlineLevel="2"/>
    <col min="19" max="19" width="23" hidden="1" customWidth="1" outlineLevel="2"/>
    <col min="20" max="20" width="16.7109375" hidden="1" customWidth="1" outlineLevel="2"/>
    <col min="21" max="21" width="21.7109375" hidden="1" customWidth="1" outlineLevel="2"/>
    <col min="22" max="22" width="15.85546875" hidden="1" customWidth="1" outlineLevel="2"/>
    <col min="23" max="23" width="14" hidden="1" customWidth="1" outlineLevel="2"/>
    <col min="24" max="25" width="16.85546875" hidden="1" customWidth="1" outlineLevel="2"/>
    <col min="26" max="26" width="17.7109375" hidden="1" customWidth="1" outlineLevel="2"/>
    <col min="27" max="27" width="19" hidden="1" customWidth="1" outlineLevel="2"/>
    <col min="28" max="28" width="20.42578125" hidden="1" customWidth="1" outlineLevel="2"/>
    <col min="29" max="29" width="20" hidden="1" customWidth="1" outlineLevel="2"/>
    <col min="30" max="30" width="13" style="3" customWidth="1" outlineLevel="1" collapsed="1"/>
    <col min="31" max="31" width="13" style="3" customWidth="1" outlineLevel="1"/>
    <col min="32" max="35" width="13" customWidth="1" outlineLevel="1"/>
    <col min="36" max="36" width="12.5703125" customWidth="1" outlineLevel="1"/>
    <col min="37" max="38" width="9.140625" customWidth="1"/>
    <col min="39" max="39" width="12.140625" customWidth="1"/>
    <col min="40" max="40" width="9.140625" customWidth="1"/>
  </cols>
  <sheetData>
    <row r="1" spans="1:40" ht="119.25" customHeight="1" x14ac:dyDescent="0.25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4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40" s="2" customFormat="1" ht="45" customHeight="1" x14ac:dyDescent="0.25">
      <c r="A2" s="98" t="s">
        <v>0</v>
      </c>
      <c r="B2" s="98" t="s">
        <v>1</v>
      </c>
      <c r="C2" s="99" t="s">
        <v>24</v>
      </c>
      <c r="D2" s="102" t="s">
        <v>15</v>
      </c>
      <c r="E2" s="105" t="s">
        <v>16</v>
      </c>
      <c r="F2" s="15"/>
      <c r="G2" s="15"/>
      <c r="H2" s="15"/>
      <c r="I2" s="15"/>
      <c r="J2" s="15"/>
      <c r="K2" s="15"/>
      <c r="L2" s="15"/>
      <c r="M2" s="15"/>
      <c r="N2" s="20"/>
      <c r="O2" s="98" t="s">
        <v>2</v>
      </c>
      <c r="P2" s="98" t="s">
        <v>17</v>
      </c>
      <c r="Q2" s="98"/>
      <c r="R2" s="115" t="s">
        <v>60</v>
      </c>
      <c r="S2" s="99" t="s">
        <v>39</v>
      </c>
      <c r="T2" s="108" t="s">
        <v>25</v>
      </c>
      <c r="U2" s="109"/>
      <c r="V2" s="109"/>
      <c r="W2" s="118"/>
      <c r="X2" s="99" t="s">
        <v>44</v>
      </c>
      <c r="Y2" s="99" t="s">
        <v>26</v>
      </c>
      <c r="Z2" s="108" t="s">
        <v>29</v>
      </c>
      <c r="AA2" s="109"/>
      <c r="AB2" s="109"/>
      <c r="AC2" s="109"/>
      <c r="AD2" s="112" t="s">
        <v>5</v>
      </c>
      <c r="AE2" s="112"/>
      <c r="AF2" s="112"/>
      <c r="AG2" s="112" t="s">
        <v>6</v>
      </c>
      <c r="AH2" s="112"/>
      <c r="AI2" s="112"/>
      <c r="AJ2" s="112"/>
      <c r="AK2" s="106" t="s">
        <v>10</v>
      </c>
      <c r="AL2" s="106" t="s">
        <v>11</v>
      </c>
      <c r="AM2" s="107" t="s">
        <v>12</v>
      </c>
      <c r="AN2" s="106" t="s">
        <v>13</v>
      </c>
    </row>
    <row r="3" spans="1:40" s="2" customFormat="1" hidden="1" x14ac:dyDescent="0.25">
      <c r="A3" s="98"/>
      <c r="B3" s="98"/>
      <c r="C3" s="100"/>
      <c r="D3" s="103"/>
      <c r="E3" s="105"/>
      <c r="F3" s="15"/>
      <c r="G3" s="15"/>
      <c r="H3" s="15"/>
      <c r="I3" s="15"/>
      <c r="J3" s="15"/>
      <c r="K3" s="15"/>
      <c r="L3" s="15"/>
      <c r="M3" s="15"/>
      <c r="N3" s="20"/>
      <c r="O3" s="98"/>
      <c r="P3" s="98"/>
      <c r="Q3" s="98"/>
      <c r="R3" s="116"/>
      <c r="S3" s="100"/>
      <c r="T3" s="110"/>
      <c r="U3" s="111"/>
      <c r="V3" s="111"/>
      <c r="W3" s="119"/>
      <c r="X3" s="100"/>
      <c r="Y3" s="100"/>
      <c r="Z3" s="110"/>
      <c r="AA3" s="111"/>
      <c r="AB3" s="111"/>
      <c r="AC3" s="111"/>
      <c r="AD3" s="112"/>
      <c r="AE3" s="112"/>
      <c r="AF3" s="112"/>
      <c r="AG3" s="112" t="s">
        <v>3</v>
      </c>
      <c r="AH3" s="112"/>
      <c r="AI3" s="112" t="s">
        <v>4</v>
      </c>
      <c r="AJ3" s="112"/>
      <c r="AK3" s="106"/>
      <c r="AL3" s="106"/>
      <c r="AM3" s="107"/>
      <c r="AN3" s="106"/>
    </row>
    <row r="4" spans="1:40" s="2" customFormat="1" ht="79.5" hidden="1" customHeight="1" x14ac:dyDescent="0.25">
      <c r="A4" s="98"/>
      <c r="B4" s="98"/>
      <c r="C4" s="101"/>
      <c r="D4" s="104"/>
      <c r="E4" s="105"/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20" t="s">
        <v>104</v>
      </c>
      <c r="O4" s="98"/>
      <c r="P4" s="15" t="s">
        <v>18</v>
      </c>
      <c r="Q4" s="15" t="s">
        <v>19</v>
      </c>
      <c r="R4" s="117"/>
      <c r="S4" s="101"/>
      <c r="T4" s="15" t="s">
        <v>20</v>
      </c>
      <c r="U4" s="15" t="s">
        <v>21</v>
      </c>
      <c r="V4" s="15" t="s">
        <v>22</v>
      </c>
      <c r="W4" s="15" t="s">
        <v>23</v>
      </c>
      <c r="X4" s="101"/>
      <c r="Y4" s="101"/>
      <c r="Z4" s="15" t="s">
        <v>28</v>
      </c>
      <c r="AA4" s="15" t="s">
        <v>46</v>
      </c>
      <c r="AB4" s="15" t="s">
        <v>45</v>
      </c>
      <c r="AC4" s="15" t="s">
        <v>27</v>
      </c>
      <c r="AD4" s="14" t="s">
        <v>3</v>
      </c>
      <c r="AE4" s="75" t="s">
        <v>4</v>
      </c>
      <c r="AF4" s="14" t="s">
        <v>4</v>
      </c>
      <c r="AG4" s="14" t="s">
        <v>8</v>
      </c>
      <c r="AH4" s="14" t="s">
        <v>7</v>
      </c>
      <c r="AI4" s="14" t="s">
        <v>8</v>
      </c>
      <c r="AJ4" s="14" t="s">
        <v>7</v>
      </c>
      <c r="AK4" s="106"/>
      <c r="AL4" s="106"/>
      <c r="AM4" s="107"/>
      <c r="AN4" s="106"/>
    </row>
    <row r="5" spans="1:40" s="2" customFormat="1" ht="79.5" hidden="1" customHeight="1" x14ac:dyDescent="0.25">
      <c r="A5" s="7">
        <v>1</v>
      </c>
      <c r="B5" s="4">
        <v>44354</v>
      </c>
      <c r="C5" s="23" t="s">
        <v>143</v>
      </c>
      <c r="D5" s="27" t="s">
        <v>47</v>
      </c>
      <c r="E5" s="71" t="s">
        <v>145</v>
      </c>
      <c r="F5" s="20" t="s">
        <v>30</v>
      </c>
      <c r="G5" s="20">
        <v>13748.38</v>
      </c>
      <c r="H5" s="20" t="s">
        <v>146</v>
      </c>
      <c r="I5" s="20" t="s">
        <v>9</v>
      </c>
      <c r="J5" s="20" t="s">
        <v>144</v>
      </c>
      <c r="K5" s="20" t="s">
        <v>30</v>
      </c>
      <c r="L5" s="20" t="s">
        <v>30</v>
      </c>
      <c r="M5" s="20" t="s">
        <v>142</v>
      </c>
      <c r="N5" s="20" t="s">
        <v>9</v>
      </c>
      <c r="O5" s="40">
        <v>13748.38</v>
      </c>
      <c r="P5" s="6">
        <v>12284.71</v>
      </c>
      <c r="Q5" s="6">
        <v>1463.67</v>
      </c>
      <c r="R5" s="42">
        <v>90</v>
      </c>
      <c r="S5" s="44">
        <f t="shared" ref="S5:S12" si="0">P5/O5*100</f>
        <v>89.353872965396647</v>
      </c>
      <c r="T5" s="20">
        <v>0</v>
      </c>
      <c r="U5" s="20">
        <v>13748.38</v>
      </c>
      <c r="V5" s="20">
        <v>0</v>
      </c>
      <c r="W5" s="20">
        <v>0</v>
      </c>
      <c r="X5" s="23">
        <v>3450</v>
      </c>
      <c r="Y5" s="23">
        <v>9850</v>
      </c>
      <c r="Z5" s="13">
        <f>SUM(AA5:AC5)</f>
        <v>700</v>
      </c>
      <c r="AA5" s="20">
        <f>20*7</f>
        <v>140</v>
      </c>
      <c r="AB5" s="20">
        <f>30*7</f>
        <v>210</v>
      </c>
      <c r="AC5" s="20">
        <f>50*7</f>
        <v>350</v>
      </c>
      <c r="AD5" s="84" t="s">
        <v>190</v>
      </c>
      <c r="AE5" s="75"/>
      <c r="AF5" s="18"/>
      <c r="AG5" s="18"/>
      <c r="AH5" s="1"/>
      <c r="AI5" s="18"/>
      <c r="AJ5" s="18"/>
      <c r="AK5" s="25"/>
      <c r="AL5" s="25"/>
      <c r="AM5" s="26"/>
      <c r="AN5" s="25"/>
    </row>
    <row r="6" spans="1:40" s="2" customFormat="1" ht="132" hidden="1" customHeight="1" x14ac:dyDescent="0.25">
      <c r="A6" s="7">
        <v>2</v>
      </c>
      <c r="B6" s="4">
        <v>44354</v>
      </c>
      <c r="C6" s="23" t="s">
        <v>103</v>
      </c>
      <c r="D6" s="27" t="s">
        <v>42</v>
      </c>
      <c r="E6" s="71" t="s">
        <v>52</v>
      </c>
      <c r="F6" s="20" t="s">
        <v>30</v>
      </c>
      <c r="G6" s="20" t="s">
        <v>30</v>
      </c>
      <c r="H6" s="20">
        <v>19682.990000000002</v>
      </c>
      <c r="I6" s="20" t="s">
        <v>9</v>
      </c>
      <c r="J6" s="20" t="s">
        <v>30</v>
      </c>
      <c r="K6" s="20" t="s">
        <v>30</v>
      </c>
      <c r="L6" s="20" t="s">
        <v>30</v>
      </c>
      <c r="M6" s="20" t="s">
        <v>30</v>
      </c>
      <c r="N6" s="20" t="s">
        <v>30</v>
      </c>
      <c r="O6" s="40">
        <f>P6+Q6</f>
        <v>19682.989999999998</v>
      </c>
      <c r="P6" s="40">
        <v>17714.690999999999</v>
      </c>
      <c r="Q6" s="40">
        <v>1968.299</v>
      </c>
      <c r="R6" s="42">
        <v>90</v>
      </c>
      <c r="S6" s="47">
        <f t="shared" si="0"/>
        <v>90</v>
      </c>
      <c r="T6" s="20">
        <v>0</v>
      </c>
      <c r="U6" s="20">
        <v>18625.201000000001</v>
      </c>
      <c r="V6" s="20">
        <v>1057.789</v>
      </c>
      <c r="W6" s="20">
        <v>0</v>
      </c>
      <c r="X6" s="23">
        <v>2832</v>
      </c>
      <c r="Y6" s="23">
        <v>2100</v>
      </c>
      <c r="Z6" s="13">
        <f t="shared" ref="Z6:Z25" si="1">SUM(AA6:AC6)</f>
        <v>700</v>
      </c>
      <c r="AA6" s="20">
        <v>140</v>
      </c>
      <c r="AB6" s="20">
        <v>210</v>
      </c>
      <c r="AC6" s="20">
        <v>350</v>
      </c>
      <c r="AD6" s="84" t="s">
        <v>191</v>
      </c>
      <c r="AE6" s="75"/>
      <c r="AF6" s="18"/>
      <c r="AG6" s="18"/>
      <c r="AH6" s="1"/>
      <c r="AI6" s="18"/>
      <c r="AJ6" s="18"/>
      <c r="AK6" s="25"/>
      <c r="AL6" s="25"/>
      <c r="AM6" s="26"/>
      <c r="AN6" s="25"/>
    </row>
    <row r="7" spans="1:40" s="2" customFormat="1" ht="96.75" hidden="1" customHeight="1" x14ac:dyDescent="0.25">
      <c r="A7" s="7">
        <v>3</v>
      </c>
      <c r="B7" s="4">
        <v>44354</v>
      </c>
      <c r="C7" s="23" t="s">
        <v>102</v>
      </c>
      <c r="D7" s="27" t="s">
        <v>42</v>
      </c>
      <c r="E7" s="71" t="s">
        <v>101</v>
      </c>
      <c r="F7" s="20" t="s">
        <v>30</v>
      </c>
      <c r="G7" s="20">
        <v>14838.05</v>
      </c>
      <c r="H7" s="20">
        <v>15191.02</v>
      </c>
      <c r="I7" s="20" t="s">
        <v>9</v>
      </c>
      <c r="J7" s="20" t="s">
        <v>30</v>
      </c>
      <c r="K7" s="20" t="s">
        <v>30</v>
      </c>
      <c r="L7" s="20" t="s">
        <v>30</v>
      </c>
      <c r="M7" s="20" t="s">
        <v>30</v>
      </c>
      <c r="N7" s="20"/>
      <c r="O7" s="40">
        <f>P7+Q7</f>
        <v>14838.05</v>
      </c>
      <c r="P7" s="40">
        <v>13354.24</v>
      </c>
      <c r="Q7" s="40">
        <v>1483.81</v>
      </c>
      <c r="R7" s="42">
        <v>90</v>
      </c>
      <c r="S7" s="47">
        <f t="shared" si="0"/>
        <v>89.999966302849771</v>
      </c>
      <c r="T7" s="20">
        <v>0</v>
      </c>
      <c r="U7" s="20">
        <v>0</v>
      </c>
      <c r="V7" s="20">
        <v>0</v>
      </c>
      <c r="W7" s="20">
        <v>14838.05</v>
      </c>
      <c r="X7" s="23">
        <v>2832</v>
      </c>
      <c r="Y7" s="23">
        <v>2100</v>
      </c>
      <c r="Z7" s="13">
        <f t="shared" si="1"/>
        <v>400</v>
      </c>
      <c r="AA7" s="20">
        <v>140</v>
      </c>
      <c r="AB7" s="20">
        <v>210</v>
      </c>
      <c r="AC7" s="20">
        <v>50</v>
      </c>
      <c r="AD7" s="84" t="s">
        <v>192</v>
      </c>
      <c r="AE7" s="75"/>
      <c r="AF7" s="18"/>
      <c r="AG7" s="18"/>
      <c r="AH7" s="1"/>
      <c r="AI7" s="18"/>
      <c r="AJ7" s="18"/>
      <c r="AK7" s="25"/>
      <c r="AL7" s="25"/>
      <c r="AM7" s="26"/>
      <c r="AN7" s="25"/>
    </row>
    <row r="8" spans="1:40" s="2" customFormat="1" ht="96.75" hidden="1" customHeight="1" x14ac:dyDescent="0.25">
      <c r="A8" s="7">
        <v>4</v>
      </c>
      <c r="B8" s="4">
        <v>44355</v>
      </c>
      <c r="C8" s="23" t="s">
        <v>97</v>
      </c>
      <c r="D8" s="27" t="s">
        <v>96</v>
      </c>
      <c r="E8" s="71" t="s">
        <v>98</v>
      </c>
      <c r="F8" s="20" t="s">
        <v>30</v>
      </c>
      <c r="G8" s="20">
        <v>6535.61</v>
      </c>
      <c r="H8" s="20" t="s">
        <v>99</v>
      </c>
      <c r="I8" s="20" t="s">
        <v>9</v>
      </c>
      <c r="J8" s="20" t="s">
        <v>30</v>
      </c>
      <c r="K8" s="20" t="s">
        <v>30</v>
      </c>
      <c r="L8" s="20" t="s">
        <v>100</v>
      </c>
      <c r="M8" s="20" t="s">
        <v>30</v>
      </c>
      <c r="N8" s="20"/>
      <c r="O8" s="40">
        <v>7198.63</v>
      </c>
      <c r="P8" s="6">
        <v>6550.7533000000003</v>
      </c>
      <c r="Q8" s="6">
        <v>647.87670000000003</v>
      </c>
      <c r="R8" s="42">
        <v>91</v>
      </c>
      <c r="S8" s="47">
        <f t="shared" si="0"/>
        <v>91</v>
      </c>
      <c r="T8" s="20">
        <v>0</v>
      </c>
      <c r="U8" s="20">
        <v>7198.63</v>
      </c>
      <c r="V8" s="20">
        <v>0</v>
      </c>
      <c r="W8" s="20">
        <v>0</v>
      </c>
      <c r="X8" s="23">
        <v>9934</v>
      </c>
      <c r="Y8" s="23">
        <v>9934</v>
      </c>
      <c r="Z8" s="13">
        <f t="shared" si="1"/>
        <v>700</v>
      </c>
      <c r="AA8" s="20">
        <v>140</v>
      </c>
      <c r="AB8" s="20">
        <v>210</v>
      </c>
      <c r="AC8" s="20">
        <v>350</v>
      </c>
      <c r="AD8" s="84" t="s">
        <v>193</v>
      </c>
      <c r="AE8" s="75"/>
      <c r="AF8" s="18"/>
      <c r="AG8" s="18"/>
      <c r="AH8" s="1"/>
      <c r="AI8" s="18"/>
      <c r="AJ8" s="18"/>
      <c r="AK8" s="25"/>
      <c r="AL8" s="25"/>
      <c r="AM8" s="26"/>
      <c r="AN8" s="25"/>
    </row>
    <row r="9" spans="1:40" s="2" customFormat="1" ht="96.75" hidden="1" customHeight="1" x14ac:dyDescent="0.25">
      <c r="A9" s="7">
        <v>5</v>
      </c>
      <c r="B9" s="4">
        <v>44356</v>
      </c>
      <c r="C9" s="23" t="s">
        <v>88</v>
      </c>
      <c r="D9" s="27" t="s">
        <v>89</v>
      </c>
      <c r="E9" s="71" t="s">
        <v>90</v>
      </c>
      <c r="F9" s="20" t="s">
        <v>177</v>
      </c>
      <c r="G9" s="20">
        <v>49569.19</v>
      </c>
      <c r="H9" s="20" t="s">
        <v>91</v>
      </c>
      <c r="I9" s="20" t="s">
        <v>9</v>
      </c>
      <c r="J9" s="20" t="s">
        <v>30</v>
      </c>
      <c r="K9" s="20" t="s">
        <v>30</v>
      </c>
      <c r="L9" s="20" t="s">
        <v>30</v>
      </c>
      <c r="M9" s="20" t="s">
        <v>30</v>
      </c>
      <c r="N9" s="20"/>
      <c r="O9" s="40">
        <f>P9+Q9</f>
        <v>49569.19</v>
      </c>
      <c r="P9" s="6">
        <v>47090.73</v>
      </c>
      <c r="Q9" s="6">
        <v>2478.46</v>
      </c>
      <c r="R9" s="42">
        <v>95</v>
      </c>
      <c r="S9" s="48">
        <f t="shared" si="0"/>
        <v>94.999998991308914</v>
      </c>
      <c r="T9" s="20">
        <v>8969.07</v>
      </c>
      <c r="U9" s="20">
        <v>25256.53</v>
      </c>
      <c r="V9" s="20">
        <v>8403.17</v>
      </c>
      <c r="W9" s="20">
        <v>6940.42</v>
      </c>
      <c r="X9" s="23">
        <v>2323</v>
      </c>
      <c r="Y9" s="23">
        <v>1500</v>
      </c>
      <c r="Z9" s="13">
        <f t="shared" si="1"/>
        <v>640</v>
      </c>
      <c r="AA9" s="20">
        <v>140</v>
      </c>
      <c r="AB9" s="20">
        <v>150</v>
      </c>
      <c r="AC9" s="20">
        <v>350</v>
      </c>
      <c r="AD9" s="84" t="s">
        <v>194</v>
      </c>
      <c r="AE9" s="75"/>
      <c r="AF9" s="18"/>
      <c r="AG9" s="18"/>
      <c r="AH9" s="1"/>
      <c r="AI9" s="18"/>
      <c r="AJ9" s="18"/>
      <c r="AK9" s="25"/>
      <c r="AL9" s="25"/>
      <c r="AM9" s="26"/>
      <c r="AN9" s="25"/>
    </row>
    <row r="10" spans="1:40" s="2" customFormat="1" ht="96.75" hidden="1" customHeight="1" x14ac:dyDescent="0.25">
      <c r="A10" s="7">
        <v>6</v>
      </c>
      <c r="B10" s="4">
        <v>44356</v>
      </c>
      <c r="C10" s="23" t="s">
        <v>78</v>
      </c>
      <c r="D10" s="27" t="s">
        <v>56</v>
      </c>
      <c r="E10" s="71" t="s">
        <v>57</v>
      </c>
      <c r="F10" s="20" t="s">
        <v>185</v>
      </c>
      <c r="G10" s="20" t="s">
        <v>30</v>
      </c>
      <c r="H10" s="20" t="s">
        <v>80</v>
      </c>
      <c r="I10" s="20" t="s">
        <v>9</v>
      </c>
      <c r="J10" s="20" t="s">
        <v>30</v>
      </c>
      <c r="K10" s="20" t="s">
        <v>81</v>
      </c>
      <c r="L10" s="20" t="s">
        <v>30</v>
      </c>
      <c r="M10" s="20" t="s">
        <v>30</v>
      </c>
      <c r="N10" s="20"/>
      <c r="O10" s="40">
        <v>5349.384</v>
      </c>
      <c r="P10" s="6">
        <v>5081.8999999999996</v>
      </c>
      <c r="Q10" s="6">
        <v>267.48399999999998</v>
      </c>
      <c r="R10" s="42">
        <v>95</v>
      </c>
      <c r="S10" s="20">
        <f t="shared" si="0"/>
        <v>94.999723332630438</v>
      </c>
      <c r="T10" s="20">
        <v>0</v>
      </c>
      <c r="U10" s="20">
        <v>5349.384</v>
      </c>
      <c r="V10" s="20">
        <v>0</v>
      </c>
      <c r="W10" s="20">
        <v>0</v>
      </c>
      <c r="X10" s="23">
        <v>2085</v>
      </c>
      <c r="Y10" s="23">
        <v>3766</v>
      </c>
      <c r="Z10" s="13">
        <f t="shared" si="1"/>
        <v>700</v>
      </c>
      <c r="AA10" s="20">
        <v>140</v>
      </c>
      <c r="AB10" s="20">
        <v>210</v>
      </c>
      <c r="AC10" s="20">
        <v>350</v>
      </c>
      <c r="AD10" s="84" t="s">
        <v>195</v>
      </c>
      <c r="AE10" s="75"/>
      <c r="AF10" s="18"/>
      <c r="AG10" s="18"/>
      <c r="AH10" s="1"/>
      <c r="AI10" s="18"/>
      <c r="AJ10" s="18"/>
      <c r="AK10" s="25"/>
      <c r="AL10" s="25"/>
      <c r="AM10" s="26"/>
      <c r="AN10" s="25"/>
    </row>
    <row r="11" spans="1:40" s="2" customFormat="1" ht="96.75" hidden="1" customHeight="1" x14ac:dyDescent="0.25">
      <c r="A11" s="7">
        <v>7</v>
      </c>
      <c r="B11" s="4">
        <v>44356</v>
      </c>
      <c r="C11" s="23" t="s">
        <v>82</v>
      </c>
      <c r="D11" s="27" t="s">
        <v>56</v>
      </c>
      <c r="E11" s="71" t="s">
        <v>59</v>
      </c>
      <c r="F11" s="20" t="s">
        <v>186</v>
      </c>
      <c r="G11" s="11" t="s">
        <v>83</v>
      </c>
      <c r="H11" s="20" t="s">
        <v>84</v>
      </c>
      <c r="I11" s="20" t="s">
        <v>9</v>
      </c>
      <c r="J11" s="20" t="s">
        <v>30</v>
      </c>
      <c r="K11" s="20" t="s">
        <v>81</v>
      </c>
      <c r="L11" s="20" t="s">
        <v>30</v>
      </c>
      <c r="M11" s="20" t="s">
        <v>30</v>
      </c>
      <c r="N11" s="20"/>
      <c r="O11" s="40">
        <v>6455.4219999999996</v>
      </c>
      <c r="P11" s="6">
        <v>6132.6</v>
      </c>
      <c r="Q11" s="6">
        <v>322.822</v>
      </c>
      <c r="R11" s="42">
        <v>95</v>
      </c>
      <c r="S11" s="20">
        <f t="shared" si="0"/>
        <v>94.999211515529126</v>
      </c>
      <c r="T11" s="20">
        <v>6455.4219999999996</v>
      </c>
      <c r="U11" s="20">
        <v>0</v>
      </c>
      <c r="V11" s="20">
        <v>0</v>
      </c>
      <c r="W11" s="20">
        <v>0</v>
      </c>
      <c r="X11" s="23">
        <v>1580</v>
      </c>
      <c r="Y11" s="23">
        <v>2570</v>
      </c>
      <c r="Z11" s="13">
        <f t="shared" si="1"/>
        <v>810</v>
      </c>
      <c r="AA11" s="20">
        <v>100</v>
      </c>
      <c r="AB11" s="20">
        <v>210</v>
      </c>
      <c r="AC11" s="20">
        <v>500</v>
      </c>
      <c r="AD11" s="84" t="s">
        <v>196</v>
      </c>
      <c r="AE11" s="75"/>
      <c r="AF11" s="18"/>
      <c r="AG11" s="18"/>
      <c r="AH11" s="1"/>
      <c r="AI11" s="18"/>
      <c r="AJ11" s="18"/>
      <c r="AK11" s="25"/>
      <c r="AL11" s="25"/>
      <c r="AM11" s="26"/>
      <c r="AN11" s="25"/>
    </row>
    <row r="12" spans="1:40" s="2" customFormat="1" ht="99" hidden="1" customHeight="1" x14ac:dyDescent="0.25">
      <c r="A12" s="7">
        <v>8</v>
      </c>
      <c r="B12" s="4">
        <v>44356</v>
      </c>
      <c r="C12" s="23" t="s">
        <v>170</v>
      </c>
      <c r="D12" s="27" t="s">
        <v>48</v>
      </c>
      <c r="E12" s="71" t="s">
        <v>49</v>
      </c>
      <c r="F12" s="20" t="s">
        <v>179</v>
      </c>
      <c r="G12" s="20" t="s">
        <v>30</v>
      </c>
      <c r="H12" s="20">
        <v>24742.2</v>
      </c>
      <c r="I12" s="20" t="s">
        <v>9</v>
      </c>
      <c r="J12" s="20" t="s">
        <v>171</v>
      </c>
      <c r="K12" s="20" t="s">
        <v>30</v>
      </c>
      <c r="L12" s="20" t="s">
        <v>30</v>
      </c>
      <c r="M12" s="20" t="s">
        <v>30</v>
      </c>
      <c r="N12" s="20"/>
      <c r="O12" s="6">
        <f>P12+Q12</f>
        <v>27547.239030000001</v>
      </c>
      <c r="P12" s="6">
        <v>24940.394</v>
      </c>
      <c r="Q12" s="6">
        <v>2606.84503</v>
      </c>
      <c r="R12" s="42">
        <v>91</v>
      </c>
      <c r="S12" s="20">
        <f t="shared" si="0"/>
        <v>90.536819217486567</v>
      </c>
      <c r="T12" s="20">
        <v>0</v>
      </c>
      <c r="U12" s="20">
        <v>27547.239030000001</v>
      </c>
      <c r="V12" s="20">
        <v>0</v>
      </c>
      <c r="W12" s="20">
        <v>0</v>
      </c>
      <c r="X12" s="23">
        <v>2320</v>
      </c>
      <c r="Y12" s="23">
        <v>3280</v>
      </c>
      <c r="Z12" s="13">
        <f t="shared" si="1"/>
        <v>700</v>
      </c>
      <c r="AA12" s="20">
        <v>140</v>
      </c>
      <c r="AB12" s="20">
        <v>210</v>
      </c>
      <c r="AC12" s="20">
        <v>350</v>
      </c>
      <c r="AD12" s="84" t="s">
        <v>197</v>
      </c>
      <c r="AE12" s="75"/>
      <c r="AF12" s="18"/>
      <c r="AG12" s="18"/>
      <c r="AH12" s="1"/>
      <c r="AI12" s="18"/>
      <c r="AJ12" s="18"/>
      <c r="AK12" s="25"/>
      <c r="AL12" s="25"/>
      <c r="AM12" s="26"/>
      <c r="AN12" s="25"/>
    </row>
    <row r="13" spans="1:40" s="2" customFormat="1" ht="130.5" customHeight="1" x14ac:dyDescent="0.25">
      <c r="A13" s="7">
        <v>9</v>
      </c>
      <c r="B13" s="4">
        <v>44356</v>
      </c>
      <c r="C13" s="23" t="s">
        <v>136</v>
      </c>
      <c r="D13" s="27" t="s">
        <v>53</v>
      </c>
      <c r="E13" s="28" t="s">
        <v>137</v>
      </c>
      <c r="F13" s="82" t="s">
        <v>183</v>
      </c>
      <c r="G13" s="20" t="s">
        <v>138</v>
      </c>
      <c r="H13" s="20">
        <v>50032.89</v>
      </c>
      <c r="I13" s="20" t="s">
        <v>9</v>
      </c>
      <c r="J13" s="20" t="s">
        <v>30</v>
      </c>
      <c r="K13" s="20" t="s">
        <v>30</v>
      </c>
      <c r="L13" s="20" t="s">
        <v>30</v>
      </c>
      <c r="M13" s="20" t="s">
        <v>139</v>
      </c>
      <c r="N13" s="20"/>
      <c r="O13" s="6">
        <f>P13+Q13</f>
        <v>54845.586660000001</v>
      </c>
      <c r="P13" s="6">
        <v>49909.48386</v>
      </c>
      <c r="Q13" s="6">
        <v>4936.1027999999997</v>
      </c>
      <c r="R13" s="42">
        <v>91</v>
      </c>
      <c r="S13" s="46">
        <f t="shared" ref="S13:S16" si="2">P13/O13*100</f>
        <v>90.99999999890602</v>
      </c>
      <c r="T13" s="20">
        <v>0</v>
      </c>
      <c r="U13" s="80">
        <v>15143.22</v>
      </c>
      <c r="V13" s="80">
        <v>25563.51</v>
      </c>
      <c r="W13" s="80">
        <v>14138.76</v>
      </c>
      <c r="X13" s="23">
        <v>3577</v>
      </c>
      <c r="Y13" s="23">
        <v>3577</v>
      </c>
      <c r="Z13" s="13">
        <f t="shared" si="1"/>
        <v>550</v>
      </c>
      <c r="AA13" s="20">
        <v>140</v>
      </c>
      <c r="AB13" s="20">
        <v>210</v>
      </c>
      <c r="AC13" s="20">
        <v>200</v>
      </c>
      <c r="AD13" s="84" t="s">
        <v>198</v>
      </c>
      <c r="AE13" s="75"/>
      <c r="AF13" s="18"/>
      <c r="AG13" s="18"/>
      <c r="AH13" s="1"/>
      <c r="AI13" s="18"/>
      <c r="AJ13" s="18"/>
      <c r="AK13" s="25"/>
      <c r="AL13" s="25"/>
      <c r="AM13" s="26"/>
      <c r="AN13" s="25"/>
    </row>
    <row r="14" spans="1:40" s="2" customFormat="1" ht="96.75" hidden="1" customHeight="1" x14ac:dyDescent="0.25">
      <c r="A14" s="7">
        <v>10</v>
      </c>
      <c r="B14" s="4">
        <v>44356</v>
      </c>
      <c r="C14" s="23" t="s">
        <v>149</v>
      </c>
      <c r="D14" s="27" t="s">
        <v>150</v>
      </c>
      <c r="E14" s="71" t="s">
        <v>151</v>
      </c>
      <c r="F14" s="81" t="s">
        <v>182</v>
      </c>
      <c r="G14" s="20" t="s">
        <v>30</v>
      </c>
      <c r="H14" s="20">
        <v>6372.8639999999996</v>
      </c>
      <c r="I14" s="20" t="s">
        <v>9</v>
      </c>
      <c r="J14" s="20" t="s">
        <v>30</v>
      </c>
      <c r="K14" s="20" t="s">
        <v>30</v>
      </c>
      <c r="L14" s="20" t="s">
        <v>30</v>
      </c>
      <c r="M14" s="20" t="s">
        <v>30</v>
      </c>
      <c r="N14" s="20"/>
      <c r="O14" s="6">
        <v>7226.7489999999998</v>
      </c>
      <c r="P14" s="6">
        <v>6648.6090800000002</v>
      </c>
      <c r="Q14" s="6">
        <v>578.13991999999996</v>
      </c>
      <c r="R14" s="42">
        <v>92</v>
      </c>
      <c r="S14" s="48">
        <f>P14/O14*100</f>
        <v>92</v>
      </c>
      <c r="T14" s="20">
        <v>0</v>
      </c>
      <c r="U14" s="20">
        <v>0</v>
      </c>
      <c r="V14" s="20">
        <v>7192.2709999999997</v>
      </c>
      <c r="W14" s="20">
        <v>0</v>
      </c>
      <c r="X14" s="23">
        <v>7143</v>
      </c>
      <c r="Y14" s="23">
        <v>7143</v>
      </c>
      <c r="Z14" s="13">
        <f t="shared" si="1"/>
        <v>550</v>
      </c>
      <c r="AA14" s="20">
        <v>140</v>
      </c>
      <c r="AB14" s="20">
        <v>210</v>
      </c>
      <c r="AC14" s="20">
        <v>200</v>
      </c>
      <c r="AD14" s="84" t="s">
        <v>199</v>
      </c>
      <c r="AE14" s="75"/>
      <c r="AF14" s="18"/>
      <c r="AG14" s="18"/>
      <c r="AH14" s="1"/>
      <c r="AI14" s="18"/>
      <c r="AJ14" s="18"/>
      <c r="AK14" s="25"/>
      <c r="AL14" s="25"/>
      <c r="AM14" s="26"/>
      <c r="AN14" s="25"/>
    </row>
    <row r="15" spans="1:40" s="2" customFormat="1" ht="121.5" hidden="1" customHeight="1" x14ac:dyDescent="0.25">
      <c r="A15" s="7">
        <v>11</v>
      </c>
      <c r="B15" s="4">
        <v>44357</v>
      </c>
      <c r="C15" s="23" t="s">
        <v>147</v>
      </c>
      <c r="D15" s="27" t="s">
        <v>51</v>
      </c>
      <c r="E15" s="28" t="s">
        <v>148</v>
      </c>
      <c r="F15" s="20" t="s">
        <v>184</v>
      </c>
      <c r="G15" s="20">
        <v>12591.42</v>
      </c>
      <c r="H15" s="20">
        <v>12591.42</v>
      </c>
      <c r="I15" s="20" t="s">
        <v>9</v>
      </c>
      <c r="J15" s="20" t="s">
        <v>135</v>
      </c>
      <c r="K15" s="20" t="s">
        <v>30</v>
      </c>
      <c r="L15" s="20" t="s">
        <v>30</v>
      </c>
      <c r="M15" s="20" t="s">
        <v>30</v>
      </c>
      <c r="N15" s="20"/>
      <c r="O15" s="6">
        <v>13808.39343</v>
      </c>
      <c r="P15" s="6">
        <v>12427.55408</v>
      </c>
      <c r="Q15" s="6">
        <v>1380.83935</v>
      </c>
      <c r="R15" s="42">
        <v>90</v>
      </c>
      <c r="S15" s="48">
        <f t="shared" si="2"/>
        <v>89.999999949306201</v>
      </c>
      <c r="T15" s="20">
        <v>11898.87</v>
      </c>
      <c r="U15" s="20">
        <v>0</v>
      </c>
      <c r="V15" s="20">
        <v>1909.52</v>
      </c>
      <c r="W15" s="20">
        <v>0</v>
      </c>
      <c r="X15" s="23">
        <v>2376</v>
      </c>
      <c r="Y15" s="23">
        <v>5288</v>
      </c>
      <c r="Z15" s="13">
        <f t="shared" si="1"/>
        <v>550</v>
      </c>
      <c r="AA15" s="20">
        <v>140</v>
      </c>
      <c r="AB15" s="20">
        <v>210</v>
      </c>
      <c r="AC15" s="20">
        <v>200</v>
      </c>
      <c r="AD15" s="84" t="s">
        <v>200</v>
      </c>
      <c r="AE15" s="75"/>
      <c r="AF15" s="18"/>
      <c r="AG15" s="18"/>
      <c r="AH15" s="1"/>
      <c r="AI15" s="18"/>
      <c r="AJ15" s="18"/>
      <c r="AK15" s="25"/>
      <c r="AL15" s="25"/>
      <c r="AM15" s="26"/>
      <c r="AN15" s="25"/>
    </row>
    <row r="16" spans="1:40" s="2" customFormat="1" ht="96.75" hidden="1" customHeight="1" x14ac:dyDescent="0.25">
      <c r="A16" s="7">
        <v>12</v>
      </c>
      <c r="B16" s="4">
        <v>44357</v>
      </c>
      <c r="C16" s="23" t="s">
        <v>162</v>
      </c>
      <c r="D16" s="27" t="s">
        <v>163</v>
      </c>
      <c r="E16" s="28" t="s">
        <v>164</v>
      </c>
      <c r="F16" s="20" t="s">
        <v>187</v>
      </c>
      <c r="G16" s="20"/>
      <c r="H16" s="20">
        <v>60983.48</v>
      </c>
      <c r="I16" s="20" t="s">
        <v>9</v>
      </c>
      <c r="J16" s="20" t="s">
        <v>30</v>
      </c>
      <c r="K16" s="20" t="s">
        <v>30</v>
      </c>
      <c r="L16" s="20" t="s">
        <v>30</v>
      </c>
      <c r="M16" s="20" t="s">
        <v>30</v>
      </c>
      <c r="N16" s="20" t="s">
        <v>30</v>
      </c>
      <c r="O16" s="6">
        <f>P16+Q16</f>
        <v>67634.92</v>
      </c>
      <c r="P16" s="6">
        <v>60871.428</v>
      </c>
      <c r="Q16" s="6">
        <v>6763.4920000000002</v>
      </c>
      <c r="R16" s="42">
        <v>90</v>
      </c>
      <c r="S16" s="48">
        <f t="shared" si="2"/>
        <v>90</v>
      </c>
      <c r="T16" s="20">
        <v>4706.96</v>
      </c>
      <c r="U16" s="20">
        <v>59038.09</v>
      </c>
      <c r="V16" s="20">
        <v>3889.87</v>
      </c>
      <c r="W16" s="20">
        <v>0</v>
      </c>
      <c r="X16" s="23">
        <v>1427</v>
      </c>
      <c r="Y16" s="23">
        <v>2961</v>
      </c>
      <c r="Z16" s="13">
        <f t="shared" si="1"/>
        <v>660</v>
      </c>
      <c r="AA16" s="20">
        <v>100</v>
      </c>
      <c r="AB16" s="20">
        <v>210</v>
      </c>
      <c r="AC16" s="20">
        <v>350</v>
      </c>
      <c r="AD16" s="84" t="s">
        <v>201</v>
      </c>
      <c r="AE16" s="75"/>
      <c r="AF16" s="18"/>
      <c r="AG16" s="18"/>
      <c r="AH16" s="1"/>
      <c r="AI16" s="18"/>
      <c r="AJ16" s="18"/>
      <c r="AK16" s="25"/>
      <c r="AL16" s="25"/>
      <c r="AM16" s="26"/>
      <c r="AN16" s="25"/>
    </row>
    <row r="17" spans="1:40" s="2" customFormat="1" ht="96.75" hidden="1" customHeight="1" x14ac:dyDescent="0.25">
      <c r="A17" s="7">
        <v>13</v>
      </c>
      <c r="B17" s="4">
        <v>44357</v>
      </c>
      <c r="C17" s="23" t="s">
        <v>132</v>
      </c>
      <c r="D17" s="27" t="s">
        <v>133</v>
      </c>
      <c r="E17" s="28" t="s">
        <v>134</v>
      </c>
      <c r="F17" s="20" t="s">
        <v>30</v>
      </c>
      <c r="G17" s="20" t="s">
        <v>30</v>
      </c>
      <c r="H17" s="20">
        <v>46256.85</v>
      </c>
      <c r="I17" s="20" t="s">
        <v>9</v>
      </c>
      <c r="J17" s="20" t="s">
        <v>135</v>
      </c>
      <c r="K17" s="20" t="s">
        <v>30</v>
      </c>
      <c r="L17" s="20" t="s">
        <v>30</v>
      </c>
      <c r="M17" s="20" t="s">
        <v>30</v>
      </c>
      <c r="N17" s="20"/>
      <c r="O17" s="6">
        <v>49986.83</v>
      </c>
      <c r="P17" s="6">
        <v>44488.278700000003</v>
      </c>
      <c r="Q17" s="6">
        <v>5498.5513000000001</v>
      </c>
      <c r="R17" s="42">
        <v>89</v>
      </c>
      <c r="S17" s="47">
        <f t="shared" ref="S17:S25" si="3">P17/O17*100</f>
        <v>89</v>
      </c>
      <c r="T17" s="20">
        <v>0</v>
      </c>
      <c r="U17" s="20">
        <v>39981.207000000002</v>
      </c>
      <c r="V17" s="20">
        <v>1234.0029999999999</v>
      </c>
      <c r="W17" s="20">
        <v>8771.6200000000008</v>
      </c>
      <c r="X17" s="23">
        <v>1331</v>
      </c>
      <c r="Y17" s="23">
        <v>2593</v>
      </c>
      <c r="Z17" s="13">
        <f t="shared" si="1"/>
        <v>660</v>
      </c>
      <c r="AA17" s="20">
        <v>100</v>
      </c>
      <c r="AB17" s="20">
        <v>210</v>
      </c>
      <c r="AC17" s="20">
        <v>350</v>
      </c>
      <c r="AD17" s="84" t="s">
        <v>202</v>
      </c>
      <c r="AE17" s="75"/>
      <c r="AF17" s="18"/>
      <c r="AG17" s="18"/>
      <c r="AH17" s="1"/>
      <c r="AI17" s="18"/>
      <c r="AJ17" s="18"/>
      <c r="AK17" s="25"/>
      <c r="AL17" s="25"/>
      <c r="AM17" s="26"/>
      <c r="AN17" s="25"/>
    </row>
    <row r="18" spans="1:40" s="2" customFormat="1" ht="102" hidden="1" customHeight="1" x14ac:dyDescent="0.25">
      <c r="A18" s="7">
        <v>14</v>
      </c>
      <c r="B18" s="4">
        <v>44357</v>
      </c>
      <c r="C18" s="23" t="s">
        <v>158</v>
      </c>
      <c r="D18" s="27" t="s">
        <v>41</v>
      </c>
      <c r="E18" s="16" t="s">
        <v>159</v>
      </c>
      <c r="F18" s="20" t="s">
        <v>30</v>
      </c>
      <c r="G18" s="20" t="s">
        <v>161</v>
      </c>
      <c r="H18" s="20">
        <v>2362.2399999999998</v>
      </c>
      <c r="I18" s="20" t="s">
        <v>9</v>
      </c>
      <c r="J18" s="20" t="s">
        <v>30</v>
      </c>
      <c r="K18" s="20" t="s">
        <v>30</v>
      </c>
      <c r="L18" s="20" t="s">
        <v>160</v>
      </c>
      <c r="M18" s="20" t="s">
        <v>30</v>
      </c>
      <c r="N18" s="20"/>
      <c r="O18" s="40">
        <f>P18+Q18</f>
        <v>2601.884</v>
      </c>
      <c r="P18" s="6">
        <v>2315.6768000000002</v>
      </c>
      <c r="Q18" s="6">
        <v>286.2072</v>
      </c>
      <c r="R18" s="42">
        <v>90</v>
      </c>
      <c r="S18" s="47">
        <f t="shared" si="3"/>
        <v>89.000001537347558</v>
      </c>
      <c r="T18" s="20">
        <v>0</v>
      </c>
      <c r="U18" s="20">
        <v>0</v>
      </c>
      <c r="V18" s="20">
        <v>2601.884</v>
      </c>
      <c r="W18" s="20">
        <v>0</v>
      </c>
      <c r="X18" s="23">
        <v>552</v>
      </c>
      <c r="Y18" s="23">
        <v>2955</v>
      </c>
      <c r="Z18" s="13">
        <f t="shared" si="1"/>
        <v>470</v>
      </c>
      <c r="AA18" s="20">
        <v>60</v>
      </c>
      <c r="AB18" s="20">
        <v>210</v>
      </c>
      <c r="AC18" s="20">
        <v>200</v>
      </c>
      <c r="AD18" s="84" t="s">
        <v>203</v>
      </c>
      <c r="AE18" s="75"/>
      <c r="AF18" s="18"/>
      <c r="AG18" s="18"/>
      <c r="AH18" s="1"/>
      <c r="AI18" s="18"/>
      <c r="AJ18" s="18"/>
      <c r="AK18" s="25"/>
      <c r="AL18" s="25"/>
      <c r="AM18" s="26"/>
      <c r="AN18" s="25"/>
    </row>
    <row r="19" spans="1:40" s="2" customFormat="1" ht="123" hidden="1" customHeight="1" x14ac:dyDescent="0.25">
      <c r="A19" s="7">
        <v>15</v>
      </c>
      <c r="B19" s="4">
        <v>44357</v>
      </c>
      <c r="C19" s="23" t="s">
        <v>153</v>
      </c>
      <c r="D19" s="70" t="s">
        <v>154</v>
      </c>
      <c r="E19" s="16" t="s">
        <v>155</v>
      </c>
      <c r="F19" s="20" t="s">
        <v>181</v>
      </c>
      <c r="G19" s="20" t="s">
        <v>30</v>
      </c>
      <c r="H19" s="20">
        <v>5666.82</v>
      </c>
      <c r="I19" s="20" t="s">
        <v>9</v>
      </c>
      <c r="J19" s="20" t="s">
        <v>30</v>
      </c>
      <c r="K19" s="20" t="s">
        <v>156</v>
      </c>
      <c r="L19" s="20" t="s">
        <v>30</v>
      </c>
      <c r="M19" s="20" t="s">
        <v>30</v>
      </c>
      <c r="N19" s="20" t="s">
        <v>157</v>
      </c>
      <c r="O19" s="6">
        <v>5816.83</v>
      </c>
      <c r="P19" s="6">
        <v>5293.31</v>
      </c>
      <c r="Q19" s="6">
        <v>523.52</v>
      </c>
      <c r="R19" s="42">
        <v>91</v>
      </c>
      <c r="S19" s="47">
        <f t="shared" si="3"/>
        <v>90.999908885080032</v>
      </c>
      <c r="T19" s="20">
        <v>5816.83</v>
      </c>
      <c r="U19" s="20">
        <v>0</v>
      </c>
      <c r="V19" s="20">
        <v>0</v>
      </c>
      <c r="W19" s="20">
        <v>0</v>
      </c>
      <c r="X19" s="23">
        <v>1533</v>
      </c>
      <c r="Y19" s="23">
        <v>1533</v>
      </c>
      <c r="Z19" s="13">
        <f t="shared" si="1"/>
        <v>750</v>
      </c>
      <c r="AA19" s="20">
        <v>100</v>
      </c>
      <c r="AB19" s="20">
        <v>150</v>
      </c>
      <c r="AC19" s="20">
        <v>500</v>
      </c>
      <c r="AD19" s="84" t="s">
        <v>204</v>
      </c>
      <c r="AE19" s="75"/>
      <c r="AF19" s="18"/>
      <c r="AG19" s="18"/>
      <c r="AH19" s="1"/>
      <c r="AI19" s="18"/>
      <c r="AJ19" s="18"/>
      <c r="AK19" s="25"/>
      <c r="AL19" s="25"/>
      <c r="AM19" s="26"/>
      <c r="AN19" s="25"/>
    </row>
    <row r="20" spans="1:40" s="2" customFormat="1" ht="79.5" hidden="1" customHeight="1" x14ac:dyDescent="0.25">
      <c r="A20" s="7">
        <v>16</v>
      </c>
      <c r="B20" s="4">
        <v>44358</v>
      </c>
      <c r="C20" s="23" t="s">
        <v>140</v>
      </c>
      <c r="D20" s="27" t="s">
        <v>50</v>
      </c>
      <c r="E20" s="16" t="s">
        <v>141</v>
      </c>
      <c r="F20" s="33" t="s">
        <v>30</v>
      </c>
      <c r="G20" s="20" t="s">
        <v>30</v>
      </c>
      <c r="H20" s="20">
        <v>5637.05</v>
      </c>
      <c r="I20" s="20" t="s">
        <v>9</v>
      </c>
      <c r="J20" s="20" t="s">
        <v>30</v>
      </c>
      <c r="K20" s="20" t="s">
        <v>30</v>
      </c>
      <c r="L20" s="20" t="s">
        <v>30</v>
      </c>
      <c r="M20" s="20" t="s">
        <v>142</v>
      </c>
      <c r="N20" s="20"/>
      <c r="O20" s="40">
        <v>6287.2358899999999</v>
      </c>
      <c r="P20" s="6">
        <v>5469.8952200000003</v>
      </c>
      <c r="Q20" s="6">
        <v>817.34067000000005</v>
      </c>
      <c r="R20" s="42">
        <v>87</v>
      </c>
      <c r="S20" s="79">
        <f t="shared" si="3"/>
        <v>86.999999931607476</v>
      </c>
      <c r="T20" s="20">
        <v>0</v>
      </c>
      <c r="U20" s="20">
        <v>0</v>
      </c>
      <c r="V20" s="20">
        <v>6287.2358899999999</v>
      </c>
      <c r="W20" s="20">
        <v>0</v>
      </c>
      <c r="X20" s="23">
        <v>593</v>
      </c>
      <c r="Y20" s="23">
        <v>593</v>
      </c>
      <c r="Z20" s="13">
        <f t="shared" si="1"/>
        <v>350</v>
      </c>
      <c r="AA20" s="20">
        <v>60</v>
      </c>
      <c r="AB20" s="20">
        <v>90</v>
      </c>
      <c r="AC20" s="20">
        <v>200</v>
      </c>
      <c r="AD20" s="84" t="s">
        <v>205</v>
      </c>
      <c r="AE20" s="75"/>
      <c r="AF20" s="18"/>
      <c r="AG20" s="18"/>
      <c r="AH20" s="1"/>
      <c r="AI20" s="18"/>
      <c r="AJ20" s="18"/>
      <c r="AK20" s="25"/>
      <c r="AL20" s="25"/>
      <c r="AM20" s="26"/>
      <c r="AN20" s="25"/>
    </row>
    <row r="21" spans="1:40" s="2" customFormat="1" ht="123.75" hidden="1" customHeight="1" x14ac:dyDescent="0.25">
      <c r="A21" s="7">
        <v>17</v>
      </c>
      <c r="B21" s="4">
        <v>44358</v>
      </c>
      <c r="C21" s="23" t="s">
        <v>116</v>
      </c>
      <c r="D21" s="27" t="s">
        <v>117</v>
      </c>
      <c r="E21" s="28" t="s">
        <v>119</v>
      </c>
      <c r="F21" s="20" t="s">
        <v>30</v>
      </c>
      <c r="G21" s="20" t="s">
        <v>120</v>
      </c>
      <c r="H21" s="20">
        <f>29709.16+6598.12+33607.37</f>
        <v>69914.649999999994</v>
      </c>
      <c r="I21" s="20" t="s">
        <v>9</v>
      </c>
      <c r="J21" s="20" t="s">
        <v>30</v>
      </c>
      <c r="K21" s="20" t="s">
        <v>30</v>
      </c>
      <c r="L21" s="20" t="s">
        <v>30</v>
      </c>
      <c r="M21" s="20" t="s">
        <v>30</v>
      </c>
      <c r="N21" s="20"/>
      <c r="O21" s="40">
        <v>68244.600000000006</v>
      </c>
      <c r="P21" s="6">
        <v>53230.788</v>
      </c>
      <c r="Q21" s="6">
        <v>15013.812</v>
      </c>
      <c r="R21" s="42">
        <v>78</v>
      </c>
      <c r="S21" s="79" t="s">
        <v>161</v>
      </c>
      <c r="T21" s="20">
        <v>15901.81</v>
      </c>
      <c r="U21" s="78">
        <v>28944</v>
      </c>
      <c r="V21" s="20">
        <v>23398.79</v>
      </c>
      <c r="W21" s="20">
        <v>0</v>
      </c>
      <c r="X21" s="23">
        <v>6675</v>
      </c>
      <c r="Y21" s="23">
        <v>10004</v>
      </c>
      <c r="Z21" s="13">
        <f t="shared" si="1"/>
        <v>700</v>
      </c>
      <c r="AA21" s="20">
        <v>140</v>
      </c>
      <c r="AB21" s="20">
        <v>210</v>
      </c>
      <c r="AC21" s="20">
        <v>350</v>
      </c>
      <c r="AD21" s="84" t="s">
        <v>206</v>
      </c>
      <c r="AE21" s="75"/>
      <c r="AF21" s="18"/>
      <c r="AG21" s="18"/>
      <c r="AH21" s="1"/>
      <c r="AI21" s="18"/>
      <c r="AJ21" s="18"/>
      <c r="AK21" s="25"/>
      <c r="AL21" s="25"/>
      <c r="AM21" s="26"/>
      <c r="AN21" s="25"/>
    </row>
    <row r="22" spans="1:40" s="2" customFormat="1" ht="81.75" hidden="1" customHeight="1" x14ac:dyDescent="0.25">
      <c r="A22" s="7">
        <v>18</v>
      </c>
      <c r="B22" s="4">
        <v>44358</v>
      </c>
      <c r="C22" s="23" t="s">
        <v>152</v>
      </c>
      <c r="D22" s="27" t="s">
        <v>55</v>
      </c>
      <c r="E22" s="28" t="s">
        <v>58</v>
      </c>
      <c r="F22" s="20" t="s">
        <v>30</v>
      </c>
      <c r="G22" s="20" t="s">
        <v>30</v>
      </c>
      <c r="H22" s="20">
        <v>28610.05</v>
      </c>
      <c r="I22" s="20" t="s">
        <v>9</v>
      </c>
      <c r="J22" s="20" t="s">
        <v>30</v>
      </c>
      <c r="K22" s="20" t="s">
        <v>30</v>
      </c>
      <c r="L22" s="20" t="s">
        <v>30</v>
      </c>
      <c r="M22" s="20" t="s">
        <v>30</v>
      </c>
      <c r="N22" s="20" t="s">
        <v>30</v>
      </c>
      <c r="O22" s="40">
        <f>P22+Q22</f>
        <v>30763.502549999997</v>
      </c>
      <c r="P22" s="6">
        <v>27994.787319999999</v>
      </c>
      <c r="Q22" s="6">
        <v>2768.7152299999998</v>
      </c>
      <c r="R22" s="42">
        <v>91</v>
      </c>
      <c r="S22" s="45">
        <f t="shared" si="3"/>
        <v>90.999999998374705</v>
      </c>
      <c r="T22" s="20">
        <v>0</v>
      </c>
      <c r="U22" s="20">
        <v>30763.502550000001</v>
      </c>
      <c r="V22" s="20">
        <v>0</v>
      </c>
      <c r="W22" s="20">
        <v>0</v>
      </c>
      <c r="X22" s="23">
        <v>1313</v>
      </c>
      <c r="Y22" s="23">
        <v>1708</v>
      </c>
      <c r="Z22" s="13">
        <f t="shared" si="1"/>
        <v>600</v>
      </c>
      <c r="AA22" s="20">
        <v>100</v>
      </c>
      <c r="AB22" s="20">
        <v>150</v>
      </c>
      <c r="AC22" s="20">
        <v>350</v>
      </c>
      <c r="AD22" s="84" t="s">
        <v>207</v>
      </c>
      <c r="AE22" s="75"/>
      <c r="AF22" s="18"/>
      <c r="AG22" s="18"/>
      <c r="AH22" s="1"/>
      <c r="AI22" s="18"/>
      <c r="AJ22" s="18"/>
      <c r="AK22" s="25"/>
      <c r="AL22" s="25"/>
      <c r="AM22" s="26"/>
      <c r="AN22" s="25"/>
    </row>
    <row r="23" spans="1:40" s="2" customFormat="1" ht="114.75" hidden="1" x14ac:dyDescent="0.25">
      <c r="A23" s="7">
        <v>19</v>
      </c>
      <c r="B23" s="4">
        <v>44358</v>
      </c>
      <c r="C23" s="23" t="s">
        <v>92</v>
      </c>
      <c r="D23" s="27" t="s">
        <v>54</v>
      </c>
      <c r="E23" s="71" t="s">
        <v>93</v>
      </c>
      <c r="F23" s="20" t="s">
        <v>180</v>
      </c>
      <c r="G23" s="20" t="s">
        <v>30</v>
      </c>
      <c r="H23" s="20">
        <v>38139.339999999997</v>
      </c>
      <c r="I23" s="20" t="s">
        <v>9</v>
      </c>
      <c r="J23" s="20" t="s">
        <v>94</v>
      </c>
      <c r="K23" s="20" t="s">
        <v>30</v>
      </c>
      <c r="L23" s="20" t="s">
        <v>30</v>
      </c>
      <c r="M23" s="20" t="s">
        <v>95</v>
      </c>
      <c r="N23" s="20"/>
      <c r="O23" s="40">
        <v>42008.497739999999</v>
      </c>
      <c r="P23" s="6">
        <v>37807.647960000002</v>
      </c>
      <c r="Q23" s="6">
        <v>4200.8497799999996</v>
      </c>
      <c r="R23" s="42">
        <v>90</v>
      </c>
      <c r="S23" s="45">
        <f t="shared" si="3"/>
        <v>89.999999985717182</v>
      </c>
      <c r="T23" s="20">
        <v>0</v>
      </c>
      <c r="U23" s="20">
        <v>30217.200000000001</v>
      </c>
      <c r="V23" s="20">
        <v>11025.58</v>
      </c>
      <c r="W23" s="20">
        <v>765.72</v>
      </c>
      <c r="X23" s="23">
        <v>960</v>
      </c>
      <c r="Y23" s="23">
        <v>960</v>
      </c>
      <c r="Z23" s="13">
        <f t="shared" si="1"/>
        <v>500</v>
      </c>
      <c r="AA23" s="20">
        <v>60</v>
      </c>
      <c r="AB23" s="20">
        <v>90</v>
      </c>
      <c r="AC23" s="20">
        <v>350</v>
      </c>
      <c r="AD23" s="84" t="s">
        <v>208</v>
      </c>
      <c r="AE23" s="75"/>
      <c r="AF23" s="18"/>
      <c r="AG23" s="18"/>
      <c r="AH23" s="1"/>
      <c r="AI23" s="18"/>
      <c r="AJ23" s="18"/>
      <c r="AK23" s="25"/>
      <c r="AL23" s="25"/>
      <c r="AM23" s="26"/>
      <c r="AN23" s="25"/>
    </row>
    <row r="24" spans="1:40" s="2" customFormat="1" ht="89.25" hidden="1" x14ac:dyDescent="0.25">
      <c r="A24" s="7">
        <v>20</v>
      </c>
      <c r="B24" s="4">
        <v>44358</v>
      </c>
      <c r="C24" s="23" t="s">
        <v>109</v>
      </c>
      <c r="D24" s="27" t="s">
        <v>110</v>
      </c>
      <c r="E24" s="71" t="s">
        <v>175</v>
      </c>
      <c r="F24" s="20" t="s">
        <v>178</v>
      </c>
      <c r="G24" s="20" t="s">
        <v>30</v>
      </c>
      <c r="H24" s="20" t="s">
        <v>111</v>
      </c>
      <c r="I24" s="20" t="s">
        <v>9</v>
      </c>
      <c r="J24" s="20" t="s">
        <v>112</v>
      </c>
      <c r="K24" s="20" t="s">
        <v>30</v>
      </c>
      <c r="L24" s="20" t="s">
        <v>30</v>
      </c>
      <c r="M24" s="20" t="s">
        <v>30</v>
      </c>
      <c r="N24" s="20"/>
      <c r="O24" s="6">
        <v>6206.24</v>
      </c>
      <c r="P24" s="6">
        <v>5585.616</v>
      </c>
      <c r="Q24" s="6">
        <v>620.62400000000002</v>
      </c>
      <c r="R24" s="42">
        <v>90</v>
      </c>
      <c r="S24" s="53">
        <f t="shared" si="3"/>
        <v>90</v>
      </c>
      <c r="T24" s="20">
        <v>6206.24</v>
      </c>
      <c r="U24" s="20">
        <v>0</v>
      </c>
      <c r="V24" s="20">
        <v>0</v>
      </c>
      <c r="W24" s="20">
        <v>0</v>
      </c>
      <c r="X24" s="23">
        <v>3449</v>
      </c>
      <c r="Y24" s="23">
        <v>350</v>
      </c>
      <c r="Z24" s="13">
        <f t="shared" si="1"/>
        <v>670</v>
      </c>
      <c r="AA24" s="20">
        <v>140</v>
      </c>
      <c r="AB24" s="20">
        <v>30</v>
      </c>
      <c r="AC24" s="20">
        <v>500</v>
      </c>
      <c r="AD24" s="84" t="s">
        <v>209</v>
      </c>
      <c r="AE24" s="75"/>
      <c r="AF24" s="18"/>
      <c r="AG24" s="18"/>
      <c r="AH24" s="1"/>
      <c r="AI24" s="18"/>
      <c r="AJ24" s="18"/>
      <c r="AK24" s="25"/>
      <c r="AL24" s="25"/>
      <c r="AM24" s="26"/>
      <c r="AN24" s="25"/>
    </row>
    <row r="25" spans="1:40" s="1" customFormat="1" ht="111" hidden="1" customHeight="1" x14ac:dyDescent="0.25">
      <c r="A25" s="7">
        <v>21</v>
      </c>
      <c r="B25" s="4">
        <v>44358</v>
      </c>
      <c r="C25" s="23" t="s">
        <v>176</v>
      </c>
      <c r="D25" s="17" t="s">
        <v>40</v>
      </c>
      <c r="E25" s="28" t="s">
        <v>173</v>
      </c>
      <c r="F25" s="16" t="s">
        <v>30</v>
      </c>
      <c r="G25" s="20" t="s">
        <v>174</v>
      </c>
      <c r="H25" s="20">
        <v>9470.76</v>
      </c>
      <c r="I25" s="20" t="s">
        <v>9</v>
      </c>
      <c r="J25" s="20" t="s">
        <v>30</v>
      </c>
      <c r="K25" s="20" t="s">
        <v>30</v>
      </c>
      <c r="L25" s="20" t="s">
        <v>30</v>
      </c>
      <c r="M25" s="20" t="s">
        <v>30</v>
      </c>
      <c r="N25" s="20"/>
      <c r="O25" s="40">
        <f>P25+Q25</f>
        <v>9090.5299999999988</v>
      </c>
      <c r="P25" s="40">
        <v>7999.53</v>
      </c>
      <c r="Q25" s="40">
        <v>1091</v>
      </c>
      <c r="R25" s="68">
        <v>88</v>
      </c>
      <c r="S25" s="20">
        <f t="shared" si="3"/>
        <v>87.998499537430718</v>
      </c>
      <c r="T25" s="40">
        <v>3696.4</v>
      </c>
      <c r="U25" s="40">
        <v>5394.13</v>
      </c>
      <c r="V25" s="40">
        <v>0</v>
      </c>
      <c r="W25" s="40">
        <v>0</v>
      </c>
      <c r="X25" s="20">
        <v>806</v>
      </c>
      <c r="Y25" s="20">
        <v>806</v>
      </c>
      <c r="Z25" s="13">
        <f t="shared" si="1"/>
        <v>500</v>
      </c>
      <c r="AA25" s="20">
        <v>60</v>
      </c>
      <c r="AB25" s="20">
        <v>90</v>
      </c>
      <c r="AC25" s="20">
        <v>350</v>
      </c>
      <c r="AD25" s="84" t="s">
        <v>210</v>
      </c>
      <c r="AE25" s="75"/>
      <c r="AF25" s="18"/>
      <c r="AG25" s="18"/>
      <c r="AI25" s="18"/>
      <c r="AJ25" s="18"/>
      <c r="AK25" s="25"/>
      <c r="AL25" s="25"/>
      <c r="AM25" s="26"/>
      <c r="AN25" s="25"/>
    </row>
    <row r="26" spans="1:40" s="2" customFormat="1" ht="96.75" hidden="1" customHeight="1" x14ac:dyDescent="0.25">
      <c r="A26" s="7">
        <v>22</v>
      </c>
      <c r="B26" s="4">
        <v>44358</v>
      </c>
      <c r="C26" s="34" t="s">
        <v>71</v>
      </c>
      <c r="D26" s="17" t="s">
        <v>63</v>
      </c>
      <c r="E26" s="28" t="s">
        <v>64</v>
      </c>
      <c r="F26" s="28" t="s">
        <v>70</v>
      </c>
      <c r="G26" s="20" t="s">
        <v>69</v>
      </c>
      <c r="H26" s="20" t="s">
        <v>65</v>
      </c>
      <c r="I26" s="20" t="s">
        <v>9</v>
      </c>
      <c r="J26" s="20" t="s">
        <v>66</v>
      </c>
      <c r="K26" s="20" t="s">
        <v>30</v>
      </c>
      <c r="L26" s="20" t="s">
        <v>67</v>
      </c>
      <c r="M26" s="20" t="s">
        <v>68</v>
      </c>
      <c r="N26" s="20"/>
      <c r="O26" s="40">
        <v>8619.4599999999991</v>
      </c>
      <c r="P26" s="40">
        <v>7240.3464000000004</v>
      </c>
      <c r="Q26" s="40">
        <v>1379.1135999999999</v>
      </c>
      <c r="R26" s="42">
        <v>84</v>
      </c>
      <c r="S26" s="53">
        <f>P26/O26*100</f>
        <v>84.000000000000014</v>
      </c>
      <c r="T26" s="40">
        <v>2303.48</v>
      </c>
      <c r="U26" s="40">
        <v>2606.96</v>
      </c>
      <c r="V26" s="40">
        <v>2000</v>
      </c>
      <c r="W26" s="40">
        <v>2303.48</v>
      </c>
      <c r="X26" s="20">
        <v>3487</v>
      </c>
      <c r="Y26" s="20">
        <v>2800</v>
      </c>
      <c r="Z26" s="13">
        <f>SUM(AA26:AC26)</f>
        <v>700</v>
      </c>
      <c r="AA26" s="20">
        <v>140</v>
      </c>
      <c r="AB26" s="20">
        <v>210</v>
      </c>
      <c r="AC26" s="20">
        <v>350</v>
      </c>
      <c r="AD26" s="84" t="s">
        <v>211</v>
      </c>
      <c r="AE26" s="75"/>
      <c r="AF26" s="18"/>
      <c r="AG26" s="18"/>
      <c r="AH26" s="1"/>
      <c r="AI26" s="18"/>
      <c r="AJ26" s="1"/>
      <c r="AK26" s="25"/>
      <c r="AL26" s="25"/>
      <c r="AM26" s="26"/>
      <c r="AN26" s="25"/>
    </row>
    <row r="27" spans="1:40" s="2" customFormat="1" ht="20.25" hidden="1" thickBot="1" x14ac:dyDescent="0.3">
      <c r="A27" s="23"/>
      <c r="E27" s="10"/>
      <c r="F27" s="64" t="s">
        <v>43</v>
      </c>
      <c r="G27" s="64"/>
      <c r="H27" s="64"/>
      <c r="I27" s="64"/>
      <c r="J27" s="64"/>
      <c r="K27" s="64"/>
      <c r="L27" s="64"/>
      <c r="M27" s="64"/>
      <c r="N27" s="64"/>
      <c r="O27" s="65">
        <f>SUM(O5:O26)</f>
        <v>517530.54430000013</v>
      </c>
      <c r="P27" s="65">
        <f>SUM(P5:P26)</f>
        <v>460432.96972000005</v>
      </c>
      <c r="Q27" s="65">
        <f>SUM(Q5:Q26)</f>
        <v>57097.57458</v>
      </c>
      <c r="R27" s="42"/>
      <c r="S27" s="23"/>
      <c r="T27" s="23"/>
      <c r="U27" s="23"/>
      <c r="V27" s="23"/>
      <c r="W27" s="23"/>
      <c r="X27" s="22"/>
      <c r="Y27" s="22"/>
      <c r="Z27" s="23"/>
      <c r="AA27" s="23"/>
      <c r="AB27" s="23"/>
      <c r="AC27" s="23"/>
      <c r="AD27" s="19"/>
      <c r="AE27" s="19"/>
      <c r="AF27" s="19"/>
      <c r="AG27" s="19"/>
      <c r="AH27" s="83"/>
      <c r="AI27" s="19"/>
      <c r="AJ27" s="19"/>
      <c r="AK27" s="66"/>
      <c r="AL27" s="66"/>
      <c r="AM27" s="67"/>
      <c r="AN27" s="66"/>
    </row>
    <row r="28" spans="1:40" s="63" customFormat="1" hidden="1" x14ac:dyDescent="0.25">
      <c r="A28" s="54"/>
      <c r="B28" s="54"/>
      <c r="C28" s="55"/>
      <c r="D28" s="56"/>
      <c r="E28" s="57"/>
      <c r="F28" s="54"/>
      <c r="G28" s="58"/>
      <c r="H28" s="58"/>
      <c r="I28" s="58"/>
      <c r="J28" s="58"/>
      <c r="K28" s="58"/>
      <c r="L28" s="58"/>
      <c r="M28" s="58"/>
      <c r="N28" s="58"/>
      <c r="O28" s="55"/>
      <c r="P28" s="55"/>
      <c r="Q28" s="55"/>
      <c r="R28" s="59"/>
      <c r="S28" s="55"/>
      <c r="T28" s="54"/>
      <c r="U28" s="54"/>
      <c r="V28" s="54"/>
      <c r="W28" s="54"/>
      <c r="X28" s="60"/>
      <c r="Y28" s="60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61"/>
      <c r="AL28" s="61"/>
      <c r="AM28" s="62"/>
      <c r="AN28" s="61"/>
    </row>
    <row r="29" spans="1:40" s="37" customFormat="1" ht="42" hidden="1" customHeight="1" x14ac:dyDescent="0.25">
      <c r="A29" s="113" t="s">
        <v>61</v>
      </c>
      <c r="B29" s="114"/>
      <c r="C29" s="114"/>
      <c r="D29" s="114"/>
      <c r="E29" s="114"/>
      <c r="F29" s="114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3"/>
      <c r="AK29" s="39"/>
      <c r="AL29" s="38"/>
      <c r="AM29" s="38">
        <v>5376.16</v>
      </c>
      <c r="AN29" s="36" t="s">
        <v>14</v>
      </c>
    </row>
    <row r="30" spans="1:40" s="2" customFormat="1" ht="96.75" hidden="1" customHeight="1" x14ac:dyDescent="0.25">
      <c r="A30" s="20">
        <v>1</v>
      </c>
      <c r="B30" s="4">
        <v>44356</v>
      </c>
      <c r="C30" s="23" t="s">
        <v>85</v>
      </c>
      <c r="D30" s="27" t="s">
        <v>86</v>
      </c>
      <c r="E30" s="16" t="s">
        <v>87</v>
      </c>
      <c r="F30" s="20" t="s">
        <v>107</v>
      </c>
      <c r="G30" s="35"/>
      <c r="H30" s="35"/>
      <c r="I30" s="35"/>
      <c r="J30" s="35"/>
      <c r="K30" s="35"/>
      <c r="L30" s="35"/>
      <c r="M30" s="35"/>
      <c r="N30" s="35"/>
      <c r="O30" s="40">
        <f>P30+Q30</f>
        <v>32343.68</v>
      </c>
      <c r="P30" s="6">
        <v>29432.68</v>
      </c>
      <c r="Q30" s="6">
        <v>2911</v>
      </c>
      <c r="R30" s="42">
        <v>91</v>
      </c>
      <c r="S30" s="20">
        <f>P30/O30*100</f>
        <v>90.99978728456378</v>
      </c>
      <c r="T30" s="20">
        <v>17621.5</v>
      </c>
      <c r="U30" s="20">
        <v>0</v>
      </c>
      <c r="V30" s="20">
        <v>13506.4</v>
      </c>
      <c r="W30" s="20">
        <v>1215.78</v>
      </c>
      <c r="X30" s="23">
        <v>6106</v>
      </c>
      <c r="Y30" s="23">
        <v>6355</v>
      </c>
      <c r="Z30" s="20"/>
      <c r="AA30" s="20"/>
      <c r="AB30" s="20"/>
      <c r="AC30" s="20"/>
      <c r="AD30" s="18"/>
      <c r="AE30" s="74">
        <v>44363</v>
      </c>
      <c r="AF30" s="18">
        <v>5</v>
      </c>
      <c r="AG30" s="18"/>
      <c r="AH30" s="75"/>
      <c r="AI30" s="1"/>
      <c r="AJ30" s="1"/>
      <c r="AK30" s="25"/>
      <c r="AL30" s="25"/>
      <c r="AM30" s="26"/>
      <c r="AN30" s="25"/>
    </row>
    <row r="31" spans="1:40" s="2" customFormat="1" ht="123.75" hidden="1" customHeight="1" x14ac:dyDescent="0.25">
      <c r="A31" s="20">
        <v>2</v>
      </c>
      <c r="B31" s="4">
        <v>44358</v>
      </c>
      <c r="C31" s="23" t="s">
        <v>127</v>
      </c>
      <c r="D31" s="27" t="s">
        <v>128</v>
      </c>
      <c r="E31" s="16" t="s">
        <v>129</v>
      </c>
      <c r="F31" s="20" t="s">
        <v>131</v>
      </c>
      <c r="G31" s="21" t="s">
        <v>30</v>
      </c>
      <c r="H31" s="35" t="s">
        <v>130</v>
      </c>
      <c r="I31" s="21" t="s">
        <v>9</v>
      </c>
      <c r="J31" s="21" t="s">
        <v>30</v>
      </c>
      <c r="K31" s="21" t="s">
        <v>30</v>
      </c>
      <c r="L31" s="21" t="s">
        <v>30</v>
      </c>
      <c r="M31" s="21" t="s">
        <v>30</v>
      </c>
      <c r="N31" s="21" t="s">
        <v>30</v>
      </c>
      <c r="O31" s="40">
        <f>P31+Q31</f>
        <v>105366.95999999999</v>
      </c>
      <c r="P31" s="6">
        <v>92722.92</v>
      </c>
      <c r="Q31" s="6">
        <v>12644.04</v>
      </c>
      <c r="R31" s="42">
        <v>88</v>
      </c>
      <c r="S31" s="20">
        <f>P31/O31*100</f>
        <v>87.999995444492285</v>
      </c>
      <c r="T31" s="20">
        <v>22291.68</v>
      </c>
      <c r="U31" s="20">
        <v>47730.78</v>
      </c>
      <c r="V31" s="20">
        <v>25750.89</v>
      </c>
      <c r="W31" s="20">
        <v>9593.61</v>
      </c>
      <c r="X31" s="23">
        <v>787</v>
      </c>
      <c r="Y31" s="23">
        <v>2372</v>
      </c>
      <c r="Z31" s="20"/>
      <c r="AA31" s="20"/>
      <c r="AB31" s="20"/>
      <c r="AC31" s="20"/>
      <c r="AD31" s="18"/>
      <c r="AE31" s="74">
        <v>44365</v>
      </c>
      <c r="AF31" s="18">
        <v>26</v>
      </c>
      <c r="AG31" s="18"/>
      <c r="AH31" s="75"/>
      <c r="AI31" s="1"/>
      <c r="AJ31" s="1"/>
      <c r="AK31" s="25"/>
      <c r="AL31" s="25"/>
      <c r="AM31" s="26"/>
      <c r="AN31" s="25"/>
    </row>
    <row r="32" spans="1:40" s="2" customFormat="1" ht="251.25" hidden="1" customHeight="1" x14ac:dyDescent="0.25">
      <c r="A32" s="33">
        <v>3</v>
      </c>
      <c r="B32" s="4">
        <v>44358</v>
      </c>
      <c r="C32" s="23" t="s">
        <v>113</v>
      </c>
      <c r="D32" s="27" t="s">
        <v>114</v>
      </c>
      <c r="E32" s="16" t="s">
        <v>115</v>
      </c>
      <c r="F32" s="20" t="s">
        <v>172</v>
      </c>
      <c r="G32" s="21" t="s">
        <v>118</v>
      </c>
      <c r="H32" s="21">
        <v>11158.38</v>
      </c>
      <c r="I32" s="21" t="s">
        <v>9</v>
      </c>
      <c r="J32" s="21" t="s">
        <v>30</v>
      </c>
      <c r="K32" s="21" t="s">
        <v>30</v>
      </c>
      <c r="L32" s="21" t="s">
        <v>30</v>
      </c>
      <c r="M32" s="21" t="s">
        <v>30</v>
      </c>
      <c r="N32" s="21"/>
      <c r="O32" s="40">
        <f>P32+Q32</f>
        <v>11693.987219999999</v>
      </c>
      <c r="P32" s="6">
        <v>10407.64</v>
      </c>
      <c r="Q32" s="6">
        <v>1286.3472200000001</v>
      </c>
      <c r="R32" s="42">
        <v>90</v>
      </c>
      <c r="S32" s="20">
        <f>P32/O32*100</f>
        <v>88.999926237306084</v>
      </c>
      <c r="T32" s="20">
        <v>261.40911</v>
      </c>
      <c r="U32" s="20">
        <v>0</v>
      </c>
      <c r="V32" s="20">
        <v>11432.57811</v>
      </c>
      <c r="W32" s="20">
        <v>0</v>
      </c>
      <c r="X32" s="23">
        <v>1552</v>
      </c>
      <c r="Y32" s="23">
        <v>1552</v>
      </c>
      <c r="Z32" s="20"/>
      <c r="AA32" s="20"/>
      <c r="AB32" s="20"/>
      <c r="AC32" s="20"/>
      <c r="AD32" s="18"/>
      <c r="AE32" s="74">
        <v>44365</v>
      </c>
      <c r="AF32" s="18">
        <v>27</v>
      </c>
      <c r="AG32" s="18"/>
      <c r="AH32" s="75"/>
      <c r="AI32" s="1"/>
      <c r="AJ32" s="1"/>
      <c r="AK32" s="25"/>
      <c r="AL32" s="25"/>
      <c r="AM32" s="26"/>
      <c r="AN32" s="25"/>
    </row>
    <row r="33" spans="1:40" s="2" customFormat="1" ht="96.75" hidden="1" customHeight="1" x14ac:dyDescent="0.25">
      <c r="A33" s="33">
        <v>4</v>
      </c>
      <c r="B33" s="4">
        <v>44358</v>
      </c>
      <c r="C33" s="23" t="s">
        <v>106</v>
      </c>
      <c r="D33" s="27" t="s">
        <v>105</v>
      </c>
      <c r="E33" s="16" t="s">
        <v>108</v>
      </c>
      <c r="F33" s="20" t="s">
        <v>107</v>
      </c>
      <c r="G33" s="35"/>
      <c r="H33" s="35"/>
      <c r="I33" s="35"/>
      <c r="J33" s="35"/>
      <c r="K33" s="35"/>
      <c r="L33" s="35"/>
      <c r="M33" s="35"/>
      <c r="N33" s="35"/>
      <c r="O33" s="20"/>
      <c r="P33" s="20"/>
      <c r="Q33" s="20"/>
      <c r="R33" s="42"/>
      <c r="S33" s="23"/>
      <c r="T33" s="20"/>
      <c r="U33" s="20"/>
      <c r="V33" s="20"/>
      <c r="W33" s="20"/>
      <c r="X33" s="22"/>
      <c r="Y33" s="22"/>
      <c r="Z33" s="20"/>
      <c r="AA33" s="20"/>
      <c r="AB33" s="20"/>
      <c r="AC33" s="20"/>
      <c r="AD33" s="18"/>
      <c r="AE33" s="74">
        <v>44365</v>
      </c>
      <c r="AF33" s="18">
        <v>28</v>
      </c>
      <c r="AG33" s="18"/>
      <c r="AH33" s="75"/>
      <c r="AI33" s="1"/>
      <c r="AJ33" s="1"/>
      <c r="AK33" s="25"/>
      <c r="AL33" s="25"/>
      <c r="AM33" s="26"/>
      <c r="AN33" s="25"/>
    </row>
    <row r="34" spans="1:40" s="2" customFormat="1" ht="78" hidden="1" customHeight="1" x14ac:dyDescent="0.25">
      <c r="A34" s="33">
        <v>5</v>
      </c>
      <c r="B34" s="4">
        <v>44358</v>
      </c>
      <c r="C34" s="23" t="s">
        <v>121</v>
      </c>
      <c r="D34" s="27" t="s">
        <v>122</v>
      </c>
      <c r="E34" s="16" t="s">
        <v>123</v>
      </c>
      <c r="F34" s="20" t="s">
        <v>126</v>
      </c>
      <c r="G34" s="20" t="s">
        <v>124</v>
      </c>
      <c r="H34" s="20">
        <v>79027.100000000006</v>
      </c>
      <c r="I34" s="20" t="s">
        <v>9</v>
      </c>
      <c r="J34" s="20" t="s">
        <v>125</v>
      </c>
      <c r="K34" s="20" t="s">
        <v>30</v>
      </c>
      <c r="L34" s="20" t="s">
        <v>30</v>
      </c>
      <c r="M34" s="20" t="s">
        <v>30</v>
      </c>
      <c r="N34" s="20"/>
      <c r="O34" s="6">
        <v>74148.152000000002</v>
      </c>
      <c r="P34" s="6">
        <v>66733.336800000005</v>
      </c>
      <c r="Q34" s="6">
        <v>7414.8151999999973</v>
      </c>
      <c r="R34" s="42">
        <v>90</v>
      </c>
      <c r="S34" s="46">
        <f>P34/O34*100</f>
        <v>90</v>
      </c>
      <c r="T34" s="20">
        <v>22081.53</v>
      </c>
      <c r="U34" s="20">
        <v>33964.83</v>
      </c>
      <c r="V34" s="20">
        <v>0</v>
      </c>
      <c r="W34" s="20">
        <v>0</v>
      </c>
      <c r="X34" s="23">
        <v>1705</v>
      </c>
      <c r="Y34" s="23">
        <v>1500</v>
      </c>
      <c r="Z34" s="13">
        <f>SUM(AA34:AC34)</f>
        <v>600</v>
      </c>
      <c r="AA34" s="20">
        <v>100</v>
      </c>
      <c r="AB34" s="20">
        <v>150</v>
      </c>
      <c r="AC34" s="20">
        <v>350</v>
      </c>
      <c r="AD34" s="18"/>
      <c r="AE34" s="74">
        <v>44365</v>
      </c>
      <c r="AF34" s="18">
        <v>29</v>
      </c>
      <c r="AG34" s="18"/>
      <c r="AH34" s="75"/>
      <c r="AI34" s="1"/>
      <c r="AJ34" s="1"/>
      <c r="AK34" s="25"/>
      <c r="AL34" s="25"/>
      <c r="AM34" s="26"/>
      <c r="AN34" s="25"/>
    </row>
    <row r="35" spans="1:40" s="1" customFormat="1" ht="141.75" hidden="1" customHeight="1" x14ac:dyDescent="0.25">
      <c r="A35" s="33">
        <v>6</v>
      </c>
      <c r="B35" s="4">
        <v>44358</v>
      </c>
      <c r="C35" s="20" t="s">
        <v>73</v>
      </c>
      <c r="D35" s="17" t="s">
        <v>63</v>
      </c>
      <c r="E35" s="16" t="s">
        <v>76</v>
      </c>
      <c r="F35" s="16" t="s">
        <v>77</v>
      </c>
      <c r="G35" s="40">
        <f>H35+I35</f>
        <v>54118.93</v>
      </c>
      <c r="H35" s="40">
        <v>53577.74</v>
      </c>
      <c r="I35" s="40">
        <v>541.19000000000005</v>
      </c>
      <c r="J35" s="68">
        <v>84</v>
      </c>
      <c r="K35" s="69">
        <f>H35/G35*100</f>
        <v>98.99999870655239</v>
      </c>
      <c r="L35" s="40">
        <v>13529.73</v>
      </c>
      <c r="M35" s="40">
        <v>13000</v>
      </c>
      <c r="N35" s="40">
        <v>14059.46</v>
      </c>
      <c r="O35" s="40">
        <v>13529.74</v>
      </c>
      <c r="P35" s="20">
        <v>3487</v>
      </c>
      <c r="Q35" s="20">
        <v>603</v>
      </c>
      <c r="R35" s="13">
        <f>SUM(S35:U35)</f>
        <v>430</v>
      </c>
      <c r="S35" s="20">
        <v>140</v>
      </c>
      <c r="T35" s="20">
        <v>90</v>
      </c>
      <c r="U35" s="20">
        <v>200</v>
      </c>
      <c r="V35" s="18"/>
      <c r="W35" s="18"/>
      <c r="X35" s="18"/>
      <c r="Y35" s="18"/>
      <c r="Z35" s="18"/>
      <c r="AA35" s="18"/>
      <c r="AB35" s="25"/>
      <c r="AC35" s="25"/>
      <c r="AD35" s="26"/>
      <c r="AE35" s="74">
        <v>44365</v>
      </c>
      <c r="AF35" s="25">
        <v>30</v>
      </c>
      <c r="AG35" s="24"/>
    </row>
    <row r="36" spans="1:40" s="1" customFormat="1" ht="114.75" hidden="1" x14ac:dyDescent="0.25">
      <c r="A36" s="33">
        <v>7</v>
      </c>
      <c r="B36" s="4">
        <v>44358</v>
      </c>
      <c r="C36" s="23" t="s">
        <v>72</v>
      </c>
      <c r="D36" s="17" t="s">
        <v>63</v>
      </c>
      <c r="E36" s="16" t="s">
        <v>74</v>
      </c>
      <c r="F36" s="16" t="s">
        <v>75</v>
      </c>
      <c r="G36" s="40">
        <f>H36+I36</f>
        <v>50579.05</v>
      </c>
      <c r="H36" s="40">
        <v>50073.25</v>
      </c>
      <c r="I36" s="40">
        <v>505.8</v>
      </c>
      <c r="J36" s="68">
        <v>84</v>
      </c>
      <c r="K36" s="69">
        <f>H36/G36*100</f>
        <v>98.999981217519888</v>
      </c>
      <c r="L36" s="40">
        <v>12143.87</v>
      </c>
      <c r="M36" s="40">
        <v>13145.65</v>
      </c>
      <c r="N36" s="40">
        <v>12000</v>
      </c>
      <c r="O36" s="40">
        <v>13289.53</v>
      </c>
      <c r="P36" s="20">
        <v>3487</v>
      </c>
      <c r="Q36" s="20">
        <v>749</v>
      </c>
      <c r="R36" s="13">
        <f>SUM(S36:U36)</f>
        <v>280</v>
      </c>
      <c r="S36" s="20">
        <v>140</v>
      </c>
      <c r="T36" s="20">
        <v>90</v>
      </c>
      <c r="U36" s="20">
        <v>50</v>
      </c>
      <c r="V36" s="18"/>
      <c r="W36" s="18"/>
      <c r="X36" s="18"/>
      <c r="Y36" s="18"/>
      <c r="Z36" s="18"/>
      <c r="AA36" s="18"/>
      <c r="AB36" s="25"/>
      <c r="AC36" s="25"/>
      <c r="AD36" s="26"/>
      <c r="AE36" s="74">
        <v>44365</v>
      </c>
      <c r="AF36" s="25">
        <v>31</v>
      </c>
      <c r="AG36" s="24"/>
    </row>
    <row r="37" spans="1:40" s="1" customFormat="1" ht="140.25" hidden="1" x14ac:dyDescent="0.25">
      <c r="A37" s="33">
        <v>8</v>
      </c>
      <c r="B37" s="4">
        <v>44356</v>
      </c>
      <c r="C37" s="34" t="s">
        <v>165</v>
      </c>
      <c r="D37" s="17" t="s">
        <v>166</v>
      </c>
      <c r="E37" s="28" t="s">
        <v>167</v>
      </c>
      <c r="F37" s="28" t="s">
        <v>188</v>
      </c>
      <c r="G37" s="40">
        <v>44643.123359999998</v>
      </c>
      <c r="H37" s="40">
        <v>38393.086089999997</v>
      </c>
      <c r="I37" s="40">
        <v>6250.0372699999998</v>
      </c>
      <c r="J37" s="68">
        <v>86</v>
      </c>
      <c r="K37" s="69">
        <f>H37/G37*100</f>
        <v>86.000000000895994</v>
      </c>
      <c r="L37" s="40">
        <v>2753.1723400000001</v>
      </c>
      <c r="M37" s="40">
        <v>23074.960620000002</v>
      </c>
      <c r="N37" s="40">
        <v>18814.990399999999</v>
      </c>
      <c r="O37" s="40">
        <v>0</v>
      </c>
      <c r="P37" s="33">
        <v>2300</v>
      </c>
      <c r="Q37" s="33">
        <v>3852</v>
      </c>
      <c r="R37" s="13">
        <f>SUM(S37:U37)</f>
        <v>700</v>
      </c>
      <c r="S37" s="33">
        <v>140</v>
      </c>
      <c r="T37" s="33">
        <v>210</v>
      </c>
      <c r="U37" s="33">
        <v>350</v>
      </c>
      <c r="V37" s="30"/>
      <c r="W37" s="30"/>
      <c r="X37" s="30"/>
      <c r="Y37" s="30"/>
      <c r="Z37" s="30"/>
      <c r="AA37" s="30"/>
      <c r="AB37" s="31"/>
      <c r="AC37" s="31"/>
      <c r="AD37" s="32"/>
      <c r="AE37" s="74">
        <v>44363</v>
      </c>
      <c r="AF37" s="31">
        <v>8</v>
      </c>
      <c r="AG37" s="29"/>
    </row>
    <row r="38" spans="1:40" s="1" customFormat="1" ht="96.75" hidden="1" customHeight="1" x14ac:dyDescent="0.25">
      <c r="A38" s="33">
        <v>9</v>
      </c>
      <c r="B38" s="4">
        <v>44356</v>
      </c>
      <c r="C38" s="34" t="s">
        <v>168</v>
      </c>
      <c r="D38" s="17" t="s">
        <v>169</v>
      </c>
      <c r="E38" s="28" t="s">
        <v>62</v>
      </c>
      <c r="F38" s="28" t="s">
        <v>189</v>
      </c>
      <c r="G38" s="40">
        <f>H38+I38</f>
        <v>33141.130420000001</v>
      </c>
      <c r="H38" s="40">
        <v>29827.017370000001</v>
      </c>
      <c r="I38" s="40">
        <v>3314.1130499999999</v>
      </c>
      <c r="J38" s="68">
        <v>90</v>
      </c>
      <c r="K38" s="33">
        <f>H38/G38*100</f>
        <v>89.999999975860817</v>
      </c>
      <c r="L38" s="40">
        <v>1925.4996799999999</v>
      </c>
      <c r="M38" s="40">
        <v>23238.560649999999</v>
      </c>
      <c r="N38" s="40">
        <v>3778.08887</v>
      </c>
      <c r="O38" s="40">
        <v>4198.9812199999997</v>
      </c>
      <c r="P38" s="33">
        <v>4682</v>
      </c>
      <c r="Q38" s="33">
        <v>2500</v>
      </c>
      <c r="R38" s="13">
        <f>SUM(S38:U38)</f>
        <v>700</v>
      </c>
      <c r="S38" s="33">
        <v>140</v>
      </c>
      <c r="T38" s="33">
        <v>210</v>
      </c>
      <c r="U38" s="33">
        <v>350</v>
      </c>
      <c r="V38" s="30"/>
      <c r="W38" s="30"/>
      <c r="X38" s="30"/>
      <c r="Y38" s="30"/>
      <c r="Z38" s="30"/>
      <c r="AA38" s="30"/>
      <c r="AB38" s="31"/>
      <c r="AC38" s="31"/>
      <c r="AD38" s="32"/>
      <c r="AE38" s="74">
        <v>44363</v>
      </c>
      <c r="AF38" s="76">
        <v>7</v>
      </c>
      <c r="AG38" s="29"/>
    </row>
  </sheetData>
  <autoFilter ref="A2:E38">
    <filterColumn colId="3">
      <filters>
        <filter val="Войсковицкое сельское поселение Гатчинского муниципального района"/>
      </filters>
    </filterColumn>
    <sortState ref="A6:E6">
      <sortCondition ref="E2:E21"/>
    </sortState>
  </autoFilter>
  <sortState ref="B5:AC12">
    <sortCondition descending="1" ref="Z5:Z12"/>
  </sortState>
  <mergeCells count="23">
    <mergeCell ref="A29:F29"/>
    <mergeCell ref="R2:R4"/>
    <mergeCell ref="S2:S4"/>
    <mergeCell ref="T2:W3"/>
    <mergeCell ref="X2:X4"/>
    <mergeCell ref="Y2:Y4"/>
    <mergeCell ref="AK2:AK4"/>
    <mergeCell ref="AL2:AL4"/>
    <mergeCell ref="AM2:AM4"/>
    <mergeCell ref="AN2:AN4"/>
    <mergeCell ref="Z2:AC3"/>
    <mergeCell ref="AG3:AH3"/>
    <mergeCell ref="AI3:AJ3"/>
    <mergeCell ref="AD2:AF3"/>
    <mergeCell ref="AG2:AJ2"/>
    <mergeCell ref="A1:Q1"/>
    <mergeCell ref="A2:A4"/>
    <mergeCell ref="B2:B4"/>
    <mergeCell ref="C2:C4"/>
    <mergeCell ref="D2:D4"/>
    <mergeCell ref="E2:E4"/>
    <mergeCell ref="O2:O4"/>
    <mergeCell ref="P2:Q3"/>
  </mergeCells>
  <pageMargins left="0.7" right="0.7" top="0.75" bottom="0.75" header="0.3" footer="0.3"/>
  <pageSetup paperSize="9" scale="1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8"/>
  <sheetViews>
    <sheetView tabSelected="1" view="pageBreakPreview" zoomScale="60" zoomScaleNormal="100" workbookViewId="0">
      <pane ySplit="6" topLeftCell="A12" activePane="bottomLeft" state="frozen"/>
      <selection pane="bottomLeft" activeCell="I30" sqref="I30"/>
    </sheetView>
  </sheetViews>
  <sheetFormatPr defaultRowHeight="15" x14ac:dyDescent="0.25"/>
  <cols>
    <col min="1" max="1" width="4.28515625" style="5" customWidth="1"/>
    <col min="2" max="2" width="22.42578125" style="9" customWidth="1"/>
    <col min="3" max="3" width="40.140625" style="9" customWidth="1"/>
    <col min="4" max="5" width="16.85546875" customWidth="1"/>
    <col min="6" max="6" width="13.28515625" customWidth="1"/>
    <col min="7" max="7" width="16.85546875" customWidth="1"/>
    <col min="8" max="8" width="19.85546875" customWidth="1"/>
    <col min="9" max="9" width="10.5703125" bestFit="1" customWidth="1"/>
  </cols>
  <sheetData>
    <row r="1" spans="1:8" x14ac:dyDescent="0.25">
      <c r="H1" s="95" t="s">
        <v>221</v>
      </c>
    </row>
    <row r="2" spans="1:8" x14ac:dyDescent="0.25">
      <c r="H2" s="95" t="s">
        <v>220</v>
      </c>
    </row>
    <row r="3" spans="1:8" ht="75" customHeight="1" x14ac:dyDescent="0.25">
      <c r="B3" s="97" t="s">
        <v>215</v>
      </c>
      <c r="C3" s="97"/>
      <c r="D3" s="97"/>
      <c r="E3" s="97"/>
      <c r="F3" s="97"/>
      <c r="G3" s="97"/>
      <c r="H3" s="97"/>
    </row>
    <row r="4" spans="1:8" s="2" customFormat="1" ht="45" customHeight="1" x14ac:dyDescent="0.25">
      <c r="A4" s="98" t="s">
        <v>0</v>
      </c>
      <c r="B4" s="102" t="s">
        <v>15</v>
      </c>
      <c r="C4" s="105" t="s">
        <v>16</v>
      </c>
      <c r="D4" s="98" t="s">
        <v>212</v>
      </c>
      <c r="E4" s="99" t="s">
        <v>217</v>
      </c>
      <c r="F4" s="99" t="s">
        <v>213</v>
      </c>
      <c r="G4" s="99" t="s">
        <v>218</v>
      </c>
      <c r="H4" s="99" t="s">
        <v>214</v>
      </c>
    </row>
    <row r="5" spans="1:8" s="2" customFormat="1" x14ac:dyDescent="0.25">
      <c r="A5" s="98"/>
      <c r="B5" s="103"/>
      <c r="C5" s="105"/>
      <c r="D5" s="98"/>
      <c r="E5" s="100"/>
      <c r="F5" s="100"/>
      <c r="G5" s="100"/>
      <c r="H5" s="100"/>
    </row>
    <row r="6" spans="1:8" s="2" customFormat="1" ht="43.15" customHeight="1" x14ac:dyDescent="0.25">
      <c r="A6" s="98"/>
      <c r="B6" s="104"/>
      <c r="C6" s="105"/>
      <c r="D6" s="98"/>
      <c r="E6" s="101"/>
      <c r="F6" s="101"/>
      <c r="G6" s="101"/>
      <c r="H6" s="101"/>
    </row>
    <row r="7" spans="1:8" s="2" customFormat="1" ht="16.899999999999999" hidden="1" customHeight="1" x14ac:dyDescent="0.3">
      <c r="A7" s="120" t="s">
        <v>216</v>
      </c>
      <c r="B7" s="121"/>
      <c r="C7" s="121"/>
      <c r="D7" s="121"/>
      <c r="E7" s="121"/>
      <c r="F7" s="121"/>
      <c r="G7" s="121"/>
      <c r="H7" s="122"/>
    </row>
    <row r="8" spans="1:8" s="2" customFormat="1" ht="79.5" customHeight="1" x14ac:dyDescent="0.25">
      <c r="A8" s="85">
        <v>1</v>
      </c>
      <c r="B8" s="86" t="s">
        <v>56</v>
      </c>
      <c r="C8" s="87" t="s">
        <v>59</v>
      </c>
      <c r="D8" s="40">
        <v>6455.4219999999996</v>
      </c>
      <c r="E8" s="94">
        <v>95</v>
      </c>
      <c r="F8" s="40">
        <v>94.999211515529126</v>
      </c>
      <c r="G8" s="40">
        <f>D8*F8/100</f>
        <v>6132.6</v>
      </c>
      <c r="H8" s="85">
        <v>6132.6</v>
      </c>
    </row>
    <row r="9" spans="1:8" s="2" customFormat="1" ht="114.6" customHeight="1" x14ac:dyDescent="0.25">
      <c r="A9" s="85">
        <v>2</v>
      </c>
      <c r="B9" s="86" t="s">
        <v>154</v>
      </c>
      <c r="C9" s="87" t="s">
        <v>155</v>
      </c>
      <c r="D9" s="6">
        <v>5816.83</v>
      </c>
      <c r="E9" s="94">
        <v>91</v>
      </c>
      <c r="F9" s="6">
        <v>90.999908885080032</v>
      </c>
      <c r="G9" s="40">
        <f t="shared" ref="G9:G17" si="0">D9*F9/100</f>
        <v>5293.3100000000013</v>
      </c>
      <c r="H9" s="92">
        <v>5293.3</v>
      </c>
    </row>
    <row r="10" spans="1:8" s="2" customFormat="1" ht="96.75" customHeight="1" x14ac:dyDescent="0.25">
      <c r="A10" s="85">
        <v>3</v>
      </c>
      <c r="B10" s="86" t="s">
        <v>47</v>
      </c>
      <c r="C10" s="87" t="s">
        <v>145</v>
      </c>
      <c r="D10" s="40">
        <v>13748.38</v>
      </c>
      <c r="E10" s="94">
        <v>90</v>
      </c>
      <c r="F10" s="40">
        <v>89.353872965396647</v>
      </c>
      <c r="G10" s="40">
        <f t="shared" si="0"/>
        <v>12284.709999999997</v>
      </c>
      <c r="H10" s="92">
        <v>12284.7</v>
      </c>
    </row>
    <row r="11" spans="1:8" s="2" customFormat="1" ht="96.75" customHeight="1" x14ac:dyDescent="0.25">
      <c r="A11" s="85">
        <v>4</v>
      </c>
      <c r="B11" s="86" t="s">
        <v>42</v>
      </c>
      <c r="C11" s="87" t="s">
        <v>52</v>
      </c>
      <c r="D11" s="40">
        <v>19682.989999999998</v>
      </c>
      <c r="E11" s="94">
        <v>90</v>
      </c>
      <c r="F11" s="94">
        <v>90</v>
      </c>
      <c r="G11" s="40">
        <f t="shared" si="0"/>
        <v>17714.690999999999</v>
      </c>
      <c r="H11" s="92">
        <v>17714.7</v>
      </c>
    </row>
    <row r="12" spans="1:8" s="2" customFormat="1" ht="96.75" customHeight="1" x14ac:dyDescent="0.25">
      <c r="A12" s="85">
        <v>5</v>
      </c>
      <c r="B12" s="86" t="s">
        <v>96</v>
      </c>
      <c r="C12" s="87" t="s">
        <v>98</v>
      </c>
      <c r="D12" s="40">
        <v>7198.63</v>
      </c>
      <c r="E12" s="94">
        <v>91</v>
      </c>
      <c r="F12" s="94">
        <v>91</v>
      </c>
      <c r="G12" s="40">
        <f t="shared" si="0"/>
        <v>6550.7532999999994</v>
      </c>
      <c r="H12" s="92">
        <v>6550.8</v>
      </c>
    </row>
    <row r="13" spans="1:8" s="2" customFormat="1" ht="96.75" customHeight="1" x14ac:dyDescent="0.25">
      <c r="A13" s="85">
        <v>6</v>
      </c>
      <c r="B13" s="86" t="s">
        <v>56</v>
      </c>
      <c r="C13" s="87" t="s">
        <v>57</v>
      </c>
      <c r="D13" s="40">
        <v>5349.384</v>
      </c>
      <c r="E13" s="94">
        <v>95</v>
      </c>
      <c r="F13" s="40">
        <v>94.999723332630438</v>
      </c>
      <c r="G13" s="40">
        <f t="shared" si="0"/>
        <v>5081.8999999999996</v>
      </c>
      <c r="H13" s="85">
        <v>5081.8999999999996</v>
      </c>
    </row>
    <row r="14" spans="1:8" s="2" customFormat="1" ht="96.75" customHeight="1" x14ac:dyDescent="0.25">
      <c r="A14" s="85">
        <v>7</v>
      </c>
      <c r="B14" s="86" t="s">
        <v>48</v>
      </c>
      <c r="C14" s="87" t="s">
        <v>49</v>
      </c>
      <c r="D14" s="6">
        <v>27547.239030000001</v>
      </c>
      <c r="E14" s="94">
        <v>91</v>
      </c>
      <c r="F14" s="6">
        <v>90.536819217486567</v>
      </c>
      <c r="G14" s="40">
        <f t="shared" si="0"/>
        <v>24940.394</v>
      </c>
      <c r="H14" s="85">
        <v>24940.400000000001</v>
      </c>
    </row>
    <row r="15" spans="1:8" s="2" customFormat="1" ht="99" customHeight="1" x14ac:dyDescent="0.25">
      <c r="A15" s="85">
        <v>8</v>
      </c>
      <c r="B15" s="86" t="s">
        <v>117</v>
      </c>
      <c r="C15" s="87" t="s">
        <v>119</v>
      </c>
      <c r="D15" s="40">
        <v>68244.600000000006</v>
      </c>
      <c r="E15" s="94">
        <v>78</v>
      </c>
      <c r="F15" s="40">
        <v>77.999999999999986</v>
      </c>
      <c r="G15" s="40">
        <f t="shared" si="0"/>
        <v>53230.788</v>
      </c>
      <c r="H15" s="92">
        <v>53230.8</v>
      </c>
    </row>
    <row r="16" spans="1:8" s="2" customFormat="1" ht="92.45" customHeight="1" x14ac:dyDescent="0.25">
      <c r="A16" s="85">
        <v>9</v>
      </c>
      <c r="B16" s="86" t="s">
        <v>63</v>
      </c>
      <c r="C16" s="87" t="s">
        <v>64</v>
      </c>
      <c r="D16" s="40">
        <v>8619.4599999999991</v>
      </c>
      <c r="E16" s="94">
        <v>84</v>
      </c>
      <c r="F16" s="94">
        <v>84.000000000000014</v>
      </c>
      <c r="G16" s="40">
        <f t="shared" si="0"/>
        <v>7240.3464000000004</v>
      </c>
      <c r="H16" s="92">
        <v>7240.3</v>
      </c>
    </row>
    <row r="17" spans="1:9" s="2" customFormat="1" ht="96.75" customHeight="1" x14ac:dyDescent="0.25">
      <c r="A17" s="85">
        <v>10</v>
      </c>
      <c r="B17" s="86" t="s">
        <v>110</v>
      </c>
      <c r="C17" s="87" t="s">
        <v>175</v>
      </c>
      <c r="D17" s="6">
        <v>6206.24</v>
      </c>
      <c r="E17" s="94">
        <v>90</v>
      </c>
      <c r="F17" s="94">
        <v>90</v>
      </c>
      <c r="G17" s="40">
        <f t="shared" si="0"/>
        <v>5585.616</v>
      </c>
      <c r="H17" s="92">
        <v>5585.6</v>
      </c>
    </row>
    <row r="18" spans="1:9" s="2" customFormat="1" ht="16.5" customHeight="1" x14ac:dyDescent="0.25">
      <c r="A18" s="13"/>
      <c r="B18" s="88"/>
      <c r="C18" s="89" t="s">
        <v>219</v>
      </c>
      <c r="D18" s="90">
        <f>SUM(D8:D17)</f>
        <v>168869.17502999998</v>
      </c>
      <c r="E18" s="90"/>
      <c r="F18" s="90"/>
      <c r="G18" s="91">
        <f>SUM(G8:G17)</f>
        <v>144055.10870000001</v>
      </c>
      <c r="H18" s="96">
        <f>SUM(H8:H17)</f>
        <v>144055.1</v>
      </c>
      <c r="I18" s="93"/>
    </row>
  </sheetData>
  <mergeCells count="10">
    <mergeCell ref="B3:H3"/>
    <mergeCell ref="G4:G6"/>
    <mergeCell ref="A7:H7"/>
    <mergeCell ref="H4:H6"/>
    <mergeCell ref="A4:A6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L49"/>
  <sheetViews>
    <sheetView topLeftCell="B9" workbookViewId="0">
      <selection activeCell="E2" sqref="E2:E4"/>
    </sheetView>
  </sheetViews>
  <sheetFormatPr defaultRowHeight="15" x14ac:dyDescent="0.25"/>
  <cols>
    <col min="4" max="4" width="13.7109375" bestFit="1" customWidth="1"/>
    <col min="5" max="5" width="10.5703125" bestFit="1" customWidth="1"/>
    <col min="6" max="6" width="11.5703125" bestFit="1" customWidth="1"/>
    <col min="8" max="8" width="16.140625" bestFit="1" customWidth="1"/>
    <col min="9" max="9" width="12.5703125" bestFit="1" customWidth="1"/>
    <col min="11" max="11" width="11.5703125" bestFit="1" customWidth="1"/>
    <col min="12" max="12" width="10.5703125" bestFit="1" customWidth="1"/>
  </cols>
  <sheetData>
    <row r="12" spans="3:3" x14ac:dyDescent="0.25">
      <c r="C12">
        <v>36473.14</v>
      </c>
    </row>
    <row r="13" spans="3:3" x14ac:dyDescent="0.25">
      <c r="C13">
        <f>2%*C12</f>
        <v>729.46280000000002</v>
      </c>
    </row>
    <row r="14" spans="3:3" x14ac:dyDescent="0.25">
      <c r="C14">
        <f>C12+C13</f>
        <v>37202.602800000001</v>
      </c>
    </row>
    <row r="15" spans="3:3" x14ac:dyDescent="0.25">
      <c r="C15">
        <f>C14*120%</f>
        <v>44643.123359999998</v>
      </c>
    </row>
    <row r="26" spans="4:12" x14ac:dyDescent="0.25">
      <c r="E26">
        <v>20</v>
      </c>
      <c r="F26">
        <v>21</v>
      </c>
      <c r="H26">
        <v>22</v>
      </c>
    </row>
    <row r="28" spans="4:12" x14ac:dyDescent="0.25">
      <c r="D28" s="50">
        <v>4267.79</v>
      </c>
      <c r="E28" s="50">
        <v>4</v>
      </c>
      <c r="F28" s="50">
        <f>E28*1.051</f>
        <v>4.2039999999999997</v>
      </c>
      <c r="G28" s="50"/>
      <c r="H28" s="50">
        <f>F28*1.048</f>
        <v>4.4057919999999999</v>
      </c>
      <c r="L28" s="50"/>
    </row>
    <row r="29" spans="4:12" x14ac:dyDescent="0.25">
      <c r="D29" s="50">
        <v>12.07</v>
      </c>
      <c r="E29" s="50"/>
      <c r="F29" s="50">
        <f>D29*1.051</f>
        <v>12.68557</v>
      </c>
      <c r="G29" s="50"/>
      <c r="H29" s="50">
        <f>F29*1.048</f>
        <v>13.29447736</v>
      </c>
    </row>
    <row r="30" spans="4:12" x14ac:dyDescent="0.25">
      <c r="D30" s="50"/>
      <c r="E30" s="50"/>
      <c r="F30" s="50"/>
      <c r="G30" s="50"/>
      <c r="H30" s="50"/>
      <c r="I30" s="77">
        <v>1.41E-2</v>
      </c>
      <c r="J30">
        <f>(H28+J31)*1.41%</f>
        <v>6.2867127206400003E-2</v>
      </c>
      <c r="L30" s="50"/>
    </row>
    <row r="31" spans="4:12" x14ac:dyDescent="0.25">
      <c r="D31" s="50"/>
      <c r="E31" s="50"/>
      <c r="F31" s="50"/>
      <c r="G31" s="50"/>
      <c r="H31" s="50"/>
      <c r="I31" s="77">
        <v>1.2E-2</v>
      </c>
      <c r="J31">
        <f>H28*I31</f>
        <v>5.2869503999999998E-2</v>
      </c>
      <c r="K31" s="50"/>
    </row>
    <row r="32" spans="4:12" x14ac:dyDescent="0.25">
      <c r="D32" s="50"/>
      <c r="E32" s="50"/>
      <c r="F32" s="50"/>
      <c r="G32" s="50"/>
      <c r="H32" s="50"/>
      <c r="I32" s="49">
        <v>0.02</v>
      </c>
      <c r="J32">
        <f>2%*(H28+H29+J30+J31)</f>
        <v>0.35632011982412798</v>
      </c>
      <c r="K32" s="50">
        <f>J32+5136.63063</f>
        <v>5136.9869501198236</v>
      </c>
    </row>
    <row r="33" spans="4:12" x14ac:dyDescent="0.25">
      <c r="D33" s="50"/>
      <c r="E33" s="50"/>
      <c r="F33" s="50"/>
      <c r="G33" s="50"/>
      <c r="H33" s="50"/>
    </row>
    <row r="34" spans="4:12" x14ac:dyDescent="0.25">
      <c r="D34" s="50"/>
      <c r="E34" s="50"/>
      <c r="F34" s="50"/>
      <c r="G34" s="50"/>
      <c r="H34" s="50"/>
    </row>
    <row r="35" spans="4:12" x14ac:dyDescent="0.25">
      <c r="G35" s="49"/>
    </row>
    <row r="37" spans="4:12" x14ac:dyDescent="0.25">
      <c r="H37" s="51"/>
      <c r="I37" s="50"/>
    </row>
    <row r="38" spans="4:12" ht="18" x14ac:dyDescent="0.25">
      <c r="I38" s="52"/>
      <c r="L38" s="52"/>
    </row>
    <row r="46" spans="4:12" x14ac:dyDescent="0.25">
      <c r="J46">
        <v>7575.44</v>
      </c>
    </row>
    <row r="47" spans="4:12" x14ac:dyDescent="0.25">
      <c r="J47">
        <f>2%*J46</f>
        <v>151.50880000000001</v>
      </c>
    </row>
    <row r="48" spans="4:12" x14ac:dyDescent="0.25">
      <c r="J48">
        <f>J46+J47</f>
        <v>7726.9487999999992</v>
      </c>
    </row>
    <row r="49" spans="10:10" x14ac:dyDescent="0.25">
      <c r="J49">
        <f>1.2*J48</f>
        <v>9272.3385599999983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" sqref="E2:E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ИЮНЬ_отбор22</vt:lpstr>
      <vt:lpstr>Расчет субсидии</vt:lpstr>
      <vt:lpstr>Лист1</vt:lpstr>
      <vt:lpstr>Лист3</vt:lpstr>
      <vt:lpstr>'Расчет субсидии'!Заголовки_для_печати</vt:lpstr>
      <vt:lpstr>ИЮНЬ_отбор22!Область_печати</vt:lpstr>
      <vt:lpstr>'Расчет субсидии'!Область_печати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В. Тереньтьев</dc:creator>
  <cp:lastModifiedBy>Елена Александровна Павлова</cp:lastModifiedBy>
  <cp:lastPrinted>2021-08-31T07:22:09Z</cp:lastPrinted>
  <dcterms:created xsi:type="dcterms:W3CDTF">2015-05-21T12:07:50Z</dcterms:created>
  <dcterms:modified xsi:type="dcterms:W3CDTF">2021-08-31T07:22:11Z</dcterms:modified>
</cp:coreProperties>
</file>