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025" windowWidth="14805" windowHeight="6090" activeTab="2"/>
  </bookViews>
  <sheets>
    <sheet name="2022 год" sheetId="7" r:id="rId1"/>
    <sheet name="2023 год" sheetId="8" r:id="rId2"/>
    <sheet name="2024 год" sheetId="5" r:id="rId3"/>
    <sheet name="Лист1" sheetId="6" r:id="rId4"/>
  </sheets>
  <definedNames>
    <definedName name="_xlnm._FilterDatabase" localSheetId="0" hidden="1">'2022 год'!$A$4:$M$299</definedName>
    <definedName name="_xlnm._FilterDatabase" localSheetId="1" hidden="1">'2023 год'!$A$4:$M$188</definedName>
    <definedName name="_xlnm._FilterDatabase" localSheetId="2" hidden="1">'2024 год'!$A$4:$M$226</definedName>
    <definedName name="_xlnm.Print_Area" localSheetId="2">'2024 год'!$A$1:$O$226</definedName>
  </definedNames>
  <calcPr calcId="145621"/>
</workbook>
</file>

<file path=xl/calcChain.xml><?xml version="1.0" encoding="utf-8"?>
<calcChain xmlns="http://schemas.openxmlformats.org/spreadsheetml/2006/main">
  <c r="M183" i="8" l="1"/>
  <c r="N183" i="8" s="1"/>
  <c r="K183" i="8"/>
  <c r="M182" i="8"/>
  <c r="K182" i="8"/>
  <c r="H182" i="8"/>
  <c r="M177" i="8"/>
  <c r="N177" i="8" s="1"/>
  <c r="K177" i="8"/>
  <c r="K174" i="8"/>
  <c r="M174" i="8" s="1"/>
  <c r="N174" i="8" s="1"/>
  <c r="M172" i="8"/>
  <c r="N172" i="8" s="1"/>
  <c r="K172" i="8"/>
  <c r="N170" i="8"/>
  <c r="K170" i="8"/>
  <c r="M170" i="8" s="1"/>
  <c r="M167" i="8"/>
  <c r="N167" i="8" s="1"/>
  <c r="K167" i="8"/>
  <c r="N165" i="8"/>
  <c r="K165" i="8"/>
  <c r="M165" i="8" s="1"/>
  <c r="M163" i="8"/>
  <c r="N163" i="8" s="1"/>
  <c r="K163" i="8"/>
  <c r="K160" i="8"/>
  <c r="M156" i="8"/>
  <c r="N156" i="8" s="1"/>
  <c r="K156" i="8"/>
  <c r="H155" i="8"/>
  <c r="M151" i="8"/>
  <c r="N151" i="8" s="1"/>
  <c r="K151" i="8"/>
  <c r="M150" i="8"/>
  <c r="K150" i="8"/>
  <c r="H150" i="8"/>
  <c r="M148" i="8"/>
  <c r="N148" i="8" s="1"/>
  <c r="K148" i="8"/>
  <c r="K146" i="8"/>
  <c r="M146" i="8" s="1"/>
  <c r="M145" i="8" s="1"/>
  <c r="H145" i="8"/>
  <c r="K143" i="8"/>
  <c r="M143" i="8" s="1"/>
  <c r="M142" i="8" s="1"/>
  <c r="H142" i="8"/>
  <c r="K136" i="8"/>
  <c r="M136" i="8" s="1"/>
  <c r="N136" i="8" s="1"/>
  <c r="M131" i="8"/>
  <c r="N131" i="8" s="1"/>
  <c r="K131" i="8"/>
  <c r="K125" i="8"/>
  <c r="M125" i="8" s="1"/>
  <c r="N125" i="8" s="1"/>
  <c r="M122" i="8"/>
  <c r="N122" i="8" s="1"/>
  <c r="K122" i="8"/>
  <c r="K116" i="8"/>
  <c r="M116" i="8" s="1"/>
  <c r="N116" i="8" s="1"/>
  <c r="M113" i="8"/>
  <c r="N113" i="8" s="1"/>
  <c r="K113" i="8"/>
  <c r="K110" i="8"/>
  <c r="M110" i="8" s="1"/>
  <c r="N110" i="8" s="1"/>
  <c r="M105" i="8"/>
  <c r="N105" i="8" s="1"/>
  <c r="K105" i="8"/>
  <c r="K103" i="8"/>
  <c r="M103" i="8" s="1"/>
  <c r="M102" i="8" s="1"/>
  <c r="H102" i="8"/>
  <c r="K100" i="8"/>
  <c r="M100" i="8" s="1"/>
  <c r="N100" i="8" s="1"/>
  <c r="M97" i="8"/>
  <c r="N97" i="8" s="1"/>
  <c r="K97" i="8"/>
  <c r="K95" i="8"/>
  <c r="M95" i="8" s="1"/>
  <c r="M94" i="8" s="1"/>
  <c r="H94" i="8"/>
  <c r="K90" i="8"/>
  <c r="M90" i="8" s="1"/>
  <c r="M89" i="8" s="1"/>
  <c r="H89" i="8"/>
  <c r="K84" i="8"/>
  <c r="M84" i="8" s="1"/>
  <c r="M83" i="8" s="1"/>
  <c r="H83" i="8"/>
  <c r="K81" i="8"/>
  <c r="M81" i="8" s="1"/>
  <c r="N81" i="8" s="1"/>
  <c r="M79" i="8"/>
  <c r="N79" i="8" s="1"/>
  <c r="K79" i="8"/>
  <c r="K73" i="8"/>
  <c r="M73" i="8" s="1"/>
  <c r="M72" i="8" s="1"/>
  <c r="H72" i="8"/>
  <c r="K66" i="8"/>
  <c r="M66" i="8" s="1"/>
  <c r="N66" i="8" s="1"/>
  <c r="M64" i="8"/>
  <c r="N64" i="8" s="1"/>
  <c r="K64" i="8"/>
  <c r="K59" i="8"/>
  <c r="M59" i="8" s="1"/>
  <c r="N59" i="8" s="1"/>
  <c r="M54" i="8"/>
  <c r="N54" i="8" s="1"/>
  <c r="K54" i="8"/>
  <c r="K49" i="8"/>
  <c r="M43" i="8"/>
  <c r="N43" i="8" s="1"/>
  <c r="K43" i="8"/>
  <c r="H42" i="8"/>
  <c r="M40" i="8"/>
  <c r="N40" i="8" s="1"/>
  <c r="K40" i="8"/>
  <c r="K38" i="8"/>
  <c r="M38" i="8" s="1"/>
  <c r="M37" i="8" s="1"/>
  <c r="H37" i="8"/>
  <c r="K35" i="8"/>
  <c r="M35" i="8" s="1"/>
  <c r="N35" i="8" s="1"/>
  <c r="M33" i="8"/>
  <c r="N33" i="8" s="1"/>
  <c r="K33" i="8"/>
  <c r="K31" i="8"/>
  <c r="M28" i="8"/>
  <c r="N28" i="8" s="1"/>
  <c r="K28" i="8"/>
  <c r="H27" i="8"/>
  <c r="M25" i="8"/>
  <c r="N25" i="8" s="1"/>
  <c r="K25" i="8"/>
  <c r="K21" i="8"/>
  <c r="M17" i="8"/>
  <c r="N17" i="8" s="1"/>
  <c r="K17" i="8"/>
  <c r="H16" i="8"/>
  <c r="H7" i="8" s="1"/>
  <c r="M13" i="8"/>
  <c r="N13" i="8" s="1"/>
  <c r="K13" i="8"/>
  <c r="K9" i="8"/>
  <c r="M9" i="8" s="1"/>
  <c r="M8" i="8" s="1"/>
  <c r="H8" i="8"/>
  <c r="M294" i="7"/>
  <c r="N294" i="7" s="1"/>
  <c r="O294" i="7" s="1"/>
  <c r="K294" i="7"/>
  <c r="M293" i="7"/>
  <c r="K293" i="7"/>
  <c r="H293" i="7"/>
  <c r="K289" i="7"/>
  <c r="M289" i="7" s="1"/>
  <c r="N289" i="7" s="1"/>
  <c r="O289" i="7" s="1"/>
  <c r="K285" i="7"/>
  <c r="M285" i="7" s="1"/>
  <c r="N285" i="7" s="1"/>
  <c r="O285" i="7" s="1"/>
  <c r="K283" i="7"/>
  <c r="M283" i="7" s="1"/>
  <c r="N283" i="7" s="1"/>
  <c r="O283" i="7" s="1"/>
  <c r="K281" i="7"/>
  <c r="M281" i="7" s="1"/>
  <c r="N281" i="7" s="1"/>
  <c r="O281" i="7" s="1"/>
  <c r="K278" i="7"/>
  <c r="M278" i="7" s="1"/>
  <c r="N278" i="7" s="1"/>
  <c r="O278" i="7" s="1"/>
  <c r="K276" i="7"/>
  <c r="M276" i="7" s="1"/>
  <c r="N276" i="7" s="1"/>
  <c r="O276" i="7" s="1"/>
  <c r="K274" i="7"/>
  <c r="M274" i="7" s="1"/>
  <c r="N274" i="7" s="1"/>
  <c r="O274" i="7" s="1"/>
  <c r="K271" i="7"/>
  <c r="M271" i="7" s="1"/>
  <c r="N271" i="7" s="1"/>
  <c r="O271" i="7" s="1"/>
  <c r="K267" i="7"/>
  <c r="M267" i="7" s="1"/>
  <c r="M266" i="7" s="1"/>
  <c r="H266" i="7"/>
  <c r="M262" i="7"/>
  <c r="N262" i="7" s="1"/>
  <c r="O262" i="7" s="1"/>
  <c r="K262" i="7"/>
  <c r="M261" i="7"/>
  <c r="K261" i="7"/>
  <c r="H261" i="7"/>
  <c r="M259" i="7"/>
  <c r="N259" i="7" s="1"/>
  <c r="O259" i="7" s="1"/>
  <c r="K259" i="7"/>
  <c r="M256" i="7"/>
  <c r="N256" i="7" s="1"/>
  <c r="O256" i="7" s="1"/>
  <c r="K256" i="7"/>
  <c r="M254" i="7"/>
  <c r="N254" i="7" s="1"/>
  <c r="O254" i="7" s="1"/>
  <c r="K254" i="7"/>
  <c r="M253" i="7"/>
  <c r="K253" i="7"/>
  <c r="H253" i="7"/>
  <c r="K251" i="7"/>
  <c r="M251" i="7" s="1"/>
  <c r="N251" i="7" s="1"/>
  <c r="O251" i="7" s="1"/>
  <c r="K248" i="7"/>
  <c r="M248" i="7" s="1"/>
  <c r="N248" i="7" s="1"/>
  <c r="O248" i="7" s="1"/>
  <c r="K246" i="7"/>
  <c r="M246" i="7" s="1"/>
  <c r="N246" i="7" s="1"/>
  <c r="O246" i="7" s="1"/>
  <c r="K244" i="7"/>
  <c r="M244" i="7" s="1"/>
  <c r="N244" i="7" s="1"/>
  <c r="O244" i="7" s="1"/>
  <c r="K242" i="7"/>
  <c r="M242" i="7" s="1"/>
  <c r="K241" i="7"/>
  <c r="H241" i="7"/>
  <c r="M235" i="7"/>
  <c r="N235" i="7" s="1"/>
  <c r="O235" i="7" s="1"/>
  <c r="K235" i="7"/>
  <c r="M232" i="7"/>
  <c r="N232" i="7" s="1"/>
  <c r="O232" i="7" s="1"/>
  <c r="K232" i="7"/>
  <c r="M229" i="7"/>
  <c r="N229" i="7" s="1"/>
  <c r="O229" i="7" s="1"/>
  <c r="K229" i="7"/>
  <c r="M224" i="7"/>
  <c r="N224" i="7" s="1"/>
  <c r="O224" i="7" s="1"/>
  <c r="K224" i="7"/>
  <c r="M218" i="7"/>
  <c r="N218" i="7" s="1"/>
  <c r="O218" i="7" s="1"/>
  <c r="K218" i="7"/>
  <c r="M214" i="7"/>
  <c r="N214" i="7" s="1"/>
  <c r="O214" i="7" s="1"/>
  <c r="K214" i="7"/>
  <c r="M208" i="7"/>
  <c r="N208" i="7" s="1"/>
  <c r="O208" i="7" s="1"/>
  <c r="K208" i="7"/>
  <c r="M205" i="7"/>
  <c r="N205" i="7" s="1"/>
  <c r="O205" i="7" s="1"/>
  <c r="K205" i="7"/>
  <c r="M201" i="7"/>
  <c r="N201" i="7" s="1"/>
  <c r="O201" i="7" s="1"/>
  <c r="K201" i="7"/>
  <c r="M196" i="7"/>
  <c r="N196" i="7" s="1"/>
  <c r="O196" i="7" s="1"/>
  <c r="K196" i="7"/>
  <c r="M192" i="7"/>
  <c r="N192" i="7" s="1"/>
  <c r="O192" i="7" s="1"/>
  <c r="K192" i="7"/>
  <c r="M189" i="7"/>
  <c r="N189" i="7" s="1"/>
  <c r="O189" i="7" s="1"/>
  <c r="K189" i="7"/>
  <c r="M188" i="7"/>
  <c r="K188" i="7"/>
  <c r="H188" i="7"/>
  <c r="K186" i="7"/>
  <c r="M186" i="7" s="1"/>
  <c r="N186" i="7" s="1"/>
  <c r="O186" i="7" s="1"/>
  <c r="K184" i="7"/>
  <c r="M184" i="7" s="1"/>
  <c r="N184" i="7" s="1"/>
  <c r="O184" i="7" s="1"/>
  <c r="K181" i="7"/>
  <c r="M181" i="7" s="1"/>
  <c r="N181" i="7" s="1"/>
  <c r="O181" i="7" s="1"/>
  <c r="K176" i="7"/>
  <c r="M176" i="7" s="1"/>
  <c r="N176" i="7" s="1"/>
  <c r="O176" i="7" s="1"/>
  <c r="K174" i="7"/>
  <c r="M174" i="7" s="1"/>
  <c r="K173" i="7"/>
  <c r="H173" i="7"/>
  <c r="M169" i="7"/>
  <c r="N169" i="7" s="1"/>
  <c r="O169" i="7" s="1"/>
  <c r="K169" i="7"/>
  <c r="M164" i="7"/>
  <c r="N164" i="7" s="1"/>
  <c r="O164" i="7" s="1"/>
  <c r="K164" i="7"/>
  <c r="M163" i="7"/>
  <c r="K163" i="7"/>
  <c r="H163" i="7"/>
  <c r="K161" i="7"/>
  <c r="M161" i="7" s="1"/>
  <c r="N161" i="7" s="1"/>
  <c r="O161" i="7" s="1"/>
  <c r="K158" i="7"/>
  <c r="M158" i="7" s="1"/>
  <c r="N158" i="7" s="1"/>
  <c r="O158" i="7" s="1"/>
  <c r="K152" i="7"/>
  <c r="M152" i="7" s="1"/>
  <c r="K151" i="7"/>
  <c r="H151" i="7"/>
  <c r="M149" i="7"/>
  <c r="N149" i="7" s="1"/>
  <c r="O149" i="7" s="1"/>
  <c r="K149" i="7"/>
  <c r="M147" i="7"/>
  <c r="N147" i="7" s="1"/>
  <c r="O147" i="7" s="1"/>
  <c r="K147" i="7"/>
  <c r="M145" i="7"/>
  <c r="N145" i="7" s="1"/>
  <c r="O145" i="7" s="1"/>
  <c r="K145" i="7"/>
  <c r="M139" i="7"/>
  <c r="N139" i="7" s="1"/>
  <c r="O139" i="7" s="1"/>
  <c r="K139" i="7"/>
  <c r="M138" i="7"/>
  <c r="K138" i="7"/>
  <c r="H138" i="7"/>
  <c r="K132" i="7"/>
  <c r="M132" i="7" s="1"/>
  <c r="N132" i="7" s="1"/>
  <c r="O132" i="7" s="1"/>
  <c r="K127" i="7"/>
  <c r="M127" i="7" s="1"/>
  <c r="N127" i="7" s="1"/>
  <c r="O127" i="7" s="1"/>
  <c r="K125" i="7"/>
  <c r="M125" i="7" s="1"/>
  <c r="N125" i="7" s="1"/>
  <c r="O125" i="7" s="1"/>
  <c r="K123" i="7"/>
  <c r="M123" i="7" s="1"/>
  <c r="N123" i="7" s="1"/>
  <c r="O123" i="7" s="1"/>
  <c r="K118" i="7"/>
  <c r="M118" i="7" s="1"/>
  <c r="N118" i="7" s="1"/>
  <c r="O118" i="7" s="1"/>
  <c r="K115" i="7"/>
  <c r="M115" i="7" s="1"/>
  <c r="N115" i="7" s="1"/>
  <c r="O115" i="7" s="1"/>
  <c r="K110" i="7"/>
  <c r="M110" i="7" s="1"/>
  <c r="N110" i="7" s="1"/>
  <c r="O110" i="7" s="1"/>
  <c r="K107" i="7"/>
  <c r="M107" i="7" s="1"/>
  <c r="N107" i="7" s="1"/>
  <c r="O107" i="7" s="1"/>
  <c r="K104" i="7"/>
  <c r="M104" i="7" s="1"/>
  <c r="N104" i="7" s="1"/>
  <c r="O104" i="7" s="1"/>
  <c r="K99" i="7"/>
  <c r="M99" i="7" s="1"/>
  <c r="N99" i="7" s="1"/>
  <c r="O99" i="7" s="1"/>
  <c r="K93" i="7"/>
  <c r="M93" i="7" s="1"/>
  <c r="H92" i="7"/>
  <c r="M89" i="7"/>
  <c r="N89" i="7" s="1"/>
  <c r="O89" i="7" s="1"/>
  <c r="K89" i="7"/>
  <c r="M87" i="7"/>
  <c r="N87" i="7" s="1"/>
  <c r="O87" i="7" s="1"/>
  <c r="K87" i="7"/>
  <c r="M85" i="7"/>
  <c r="N85" i="7" s="1"/>
  <c r="O85" i="7" s="1"/>
  <c r="K85" i="7"/>
  <c r="M82" i="7"/>
  <c r="N82" i="7" s="1"/>
  <c r="O82" i="7" s="1"/>
  <c r="K82" i="7"/>
  <c r="M78" i="7"/>
  <c r="N78" i="7" s="1"/>
  <c r="O78" i="7" s="1"/>
  <c r="K78" i="7"/>
  <c r="M75" i="7"/>
  <c r="N75" i="7" s="1"/>
  <c r="O75" i="7" s="1"/>
  <c r="K75" i="7"/>
  <c r="M73" i="7"/>
  <c r="N73" i="7" s="1"/>
  <c r="O73" i="7" s="1"/>
  <c r="K73" i="7"/>
  <c r="M72" i="7"/>
  <c r="K72" i="7"/>
  <c r="H72" i="7"/>
  <c r="K70" i="7"/>
  <c r="M70" i="7" s="1"/>
  <c r="N70" i="7" s="1"/>
  <c r="O70" i="7" s="1"/>
  <c r="K68" i="7"/>
  <c r="M68" i="7" s="1"/>
  <c r="N68" i="7" s="1"/>
  <c r="O68" i="7" s="1"/>
  <c r="K66" i="7"/>
  <c r="M66" i="7" s="1"/>
  <c r="N66" i="7" s="1"/>
  <c r="O66" i="7" s="1"/>
  <c r="K64" i="7"/>
  <c r="M64" i="7" s="1"/>
  <c r="N64" i="7" s="1"/>
  <c r="O64" i="7" s="1"/>
  <c r="K62" i="7"/>
  <c r="M62" i="7" s="1"/>
  <c r="N62" i="7" s="1"/>
  <c r="O62" i="7" s="1"/>
  <c r="K60" i="7"/>
  <c r="M60" i="7" s="1"/>
  <c r="N60" i="7" s="1"/>
  <c r="O60" i="7" s="1"/>
  <c r="K57" i="7"/>
  <c r="M57" i="7" s="1"/>
  <c r="K56" i="7"/>
  <c r="H56" i="7"/>
  <c r="O51" i="7"/>
  <c r="M51" i="7"/>
  <c r="N51" i="7" s="1"/>
  <c r="K51" i="7"/>
  <c r="M49" i="7"/>
  <c r="N49" i="7" s="1"/>
  <c r="O49" i="7" s="1"/>
  <c r="K49" i="7"/>
  <c r="O43" i="7"/>
  <c r="M43" i="7"/>
  <c r="N43" i="7" s="1"/>
  <c r="K43" i="7"/>
  <c r="M40" i="7"/>
  <c r="N40" i="7" s="1"/>
  <c r="O40" i="7" s="1"/>
  <c r="K40" i="7"/>
  <c r="O37" i="7"/>
  <c r="M37" i="7"/>
  <c r="N37" i="7" s="1"/>
  <c r="K37" i="7"/>
  <c r="K36" i="7"/>
  <c r="H36" i="7"/>
  <c r="N30" i="7"/>
  <c r="O30" i="7" s="1"/>
  <c r="K30" i="7"/>
  <c r="M30" i="7" s="1"/>
  <c r="N27" i="7"/>
  <c r="O27" i="7" s="1"/>
  <c r="K27" i="7"/>
  <c r="M27" i="7" s="1"/>
  <c r="N23" i="7"/>
  <c r="O23" i="7" s="1"/>
  <c r="K23" i="7"/>
  <c r="M23" i="7" s="1"/>
  <c r="M22" i="7" s="1"/>
  <c r="K22" i="7"/>
  <c r="H22" i="7"/>
  <c r="O19" i="7"/>
  <c r="M19" i="7"/>
  <c r="N19" i="7" s="1"/>
  <c r="K19" i="7"/>
  <c r="O18" i="7"/>
  <c r="O17" i="7"/>
  <c r="M16" i="7"/>
  <c r="N16" i="7" s="1"/>
  <c r="O16" i="7" s="1"/>
  <c r="K16" i="7"/>
  <c r="O13" i="7"/>
  <c r="M13" i="7"/>
  <c r="N13" i="7" s="1"/>
  <c r="K13" i="7"/>
  <c r="M9" i="7"/>
  <c r="N9" i="7" s="1"/>
  <c r="O9" i="7" s="1"/>
  <c r="K9" i="7"/>
  <c r="M8" i="7"/>
  <c r="K8" i="7"/>
  <c r="H8" i="7"/>
  <c r="H7" i="7" s="1"/>
  <c r="M92" i="7" l="1"/>
  <c r="N93" i="7"/>
  <c r="O93" i="7" s="1"/>
  <c r="M151" i="7"/>
  <c r="N152" i="7"/>
  <c r="O152" i="7" s="1"/>
  <c r="M173" i="7"/>
  <c r="N174" i="7"/>
  <c r="O174" i="7" s="1"/>
  <c r="M241" i="7"/>
  <c r="N242" i="7"/>
  <c r="O242" i="7" s="1"/>
  <c r="M36" i="7"/>
  <c r="M7" i="7" s="1"/>
  <c r="M56" i="7"/>
  <c r="N57" i="7"/>
  <c r="O57" i="7" s="1"/>
  <c r="O7" i="7" s="1"/>
  <c r="M21" i="8"/>
  <c r="K16" i="8"/>
  <c r="M31" i="8"/>
  <c r="K27" i="8"/>
  <c r="M49" i="8"/>
  <c r="K42" i="8"/>
  <c r="K92" i="7"/>
  <c r="K7" i="7" s="1"/>
  <c r="K266" i="7"/>
  <c r="N267" i="7"/>
  <c r="O267" i="7" s="1"/>
  <c r="K8" i="8"/>
  <c r="N9" i="8"/>
  <c r="K37" i="8"/>
  <c r="N38" i="8"/>
  <c r="K72" i="8"/>
  <c r="N73" i="8"/>
  <c r="K83" i="8"/>
  <c r="N84" i="8"/>
  <c r="K89" i="8"/>
  <c r="N90" i="8"/>
  <c r="K94" i="8"/>
  <c r="N95" i="8"/>
  <c r="K102" i="8"/>
  <c r="N103" i="8"/>
  <c r="K142" i="8"/>
  <c r="N143" i="8"/>
  <c r="K145" i="8"/>
  <c r="N146" i="8"/>
  <c r="M160" i="8"/>
  <c r="K155" i="8"/>
  <c r="M7" i="5"/>
  <c r="N21" i="8" l="1"/>
  <c r="N7" i="8" s="1"/>
  <c r="M16" i="8"/>
  <c r="N49" i="8"/>
  <c r="M42" i="8"/>
  <c r="N31" i="8"/>
  <c r="M27" i="8"/>
  <c r="N160" i="8"/>
  <c r="M155" i="8"/>
  <c r="K7" i="8"/>
  <c r="N7" i="7"/>
  <c r="O7" i="5"/>
  <c r="O221" i="5"/>
  <c r="O215" i="5"/>
  <c r="O211" i="5"/>
  <c r="O209" i="5"/>
  <c r="O207" i="5"/>
  <c r="O205" i="5"/>
  <c r="O202" i="5"/>
  <c r="O197" i="5"/>
  <c r="O192" i="5"/>
  <c r="O184" i="5"/>
  <c r="O182" i="5"/>
  <c r="O176" i="5"/>
  <c r="O174" i="5"/>
  <c r="O165" i="5"/>
  <c r="O143" i="5"/>
  <c r="O127" i="5"/>
  <c r="O124" i="5"/>
  <c r="O119" i="5"/>
  <c r="O112" i="5"/>
  <c r="O105" i="5"/>
  <c r="O99" i="5"/>
  <c r="O88" i="5"/>
  <c r="O82" i="5"/>
  <c r="O76" i="5"/>
  <c r="O72" i="5"/>
  <c r="O67" i="5"/>
  <c r="O61" i="5"/>
  <c r="O57" i="5"/>
  <c r="O55" i="5"/>
  <c r="O52" i="5"/>
  <c r="O49" i="5"/>
  <c r="O46" i="5"/>
  <c r="O23" i="5"/>
  <c r="O20" i="5"/>
  <c r="O9" i="5"/>
  <c r="N221" i="5"/>
  <c r="N215" i="5"/>
  <c r="N211" i="5"/>
  <c r="N209" i="5"/>
  <c r="N207" i="5"/>
  <c r="N205" i="5"/>
  <c r="N202" i="5"/>
  <c r="N197" i="5"/>
  <c r="N192" i="5"/>
  <c r="N188" i="5"/>
  <c r="N184" i="5"/>
  <c r="N182" i="5"/>
  <c r="N176" i="5"/>
  <c r="N174" i="5"/>
  <c r="N172" i="5"/>
  <c r="N165" i="5"/>
  <c r="N161" i="5"/>
  <c r="N158" i="5"/>
  <c r="N153" i="5"/>
  <c r="N147" i="5"/>
  <c r="N143" i="5"/>
  <c r="N138" i="5"/>
  <c r="N135" i="5"/>
  <c r="N129" i="5"/>
  <c r="N127" i="5"/>
  <c r="N124" i="5"/>
  <c r="N119" i="5"/>
  <c r="N112" i="5"/>
  <c r="N108" i="5"/>
  <c r="N105" i="5"/>
  <c r="N102" i="5"/>
  <c r="N99" i="5"/>
  <c r="N97" i="5"/>
  <c r="N94" i="5"/>
  <c r="N88" i="5"/>
  <c r="N85" i="5"/>
  <c r="N82" i="5"/>
  <c r="N76" i="5"/>
  <c r="N72" i="5"/>
  <c r="N67" i="5"/>
  <c r="N61" i="5"/>
  <c r="N57" i="5"/>
  <c r="N55" i="5"/>
  <c r="N52" i="5"/>
  <c r="N49" i="5"/>
  <c r="N46" i="5"/>
  <c r="N40" i="5"/>
  <c r="N35" i="5"/>
  <c r="N30" i="5"/>
  <c r="N23" i="5"/>
  <c r="N20" i="5"/>
  <c r="N15" i="5"/>
  <c r="N9" i="5"/>
  <c r="M7" i="8" l="1"/>
  <c r="M196" i="5"/>
  <c r="K196" i="5"/>
  <c r="H196" i="5"/>
  <c r="H134" i="5"/>
  <c r="H118" i="5"/>
  <c r="K88" i="5"/>
  <c r="H87" i="5"/>
  <c r="H60" i="5"/>
  <c r="H54" i="5"/>
  <c r="H8" i="5" l="1"/>
  <c r="H48" i="5" l="1"/>
  <c r="K85" i="5"/>
  <c r="M85" i="5" s="1"/>
  <c r="H29" i="5"/>
  <c r="K30" i="5"/>
  <c r="M30" i="5" s="1"/>
  <c r="K97" i="5" l="1"/>
  <c r="M97" i="5" s="1"/>
  <c r="H107" i="5"/>
  <c r="K112" i="5"/>
  <c r="M112" i="5" s="1"/>
  <c r="B2" i="6" l="1"/>
  <c r="K72" i="5" l="1"/>
  <c r="K174" i="5" l="1"/>
  <c r="H220" i="5"/>
  <c r="H187" i="5"/>
  <c r="H181" i="5"/>
  <c r="K184" i="5"/>
  <c r="H171" i="5"/>
  <c r="H101" i="5"/>
  <c r="H7" i="5" l="1"/>
  <c r="K197" i="5" l="1"/>
  <c r="K158" i="5"/>
  <c r="M158" i="5" s="1"/>
  <c r="K40" i="5" l="1"/>
  <c r="M40" i="5" s="1"/>
  <c r="K129" i="5" l="1"/>
  <c r="M129" i="5" s="1"/>
  <c r="K46" i="5"/>
  <c r="M46" i="5" s="1"/>
  <c r="K119" i="5" l="1"/>
  <c r="M119" i="5" l="1"/>
  <c r="K82" i="5"/>
  <c r="K23" i="5" l="1"/>
  <c r="M23" i="5" s="1"/>
  <c r="K105" i="5" l="1"/>
  <c r="M105" i="5" s="1"/>
  <c r="K57" i="5" l="1"/>
  <c r="M57" i="5" s="1"/>
  <c r="M72" i="5" l="1"/>
  <c r="K102" i="5"/>
  <c r="K99" i="5"/>
  <c r="M99" i="5" s="1"/>
  <c r="K35" i="5"/>
  <c r="K29" i="5" s="1"/>
  <c r="K176" i="5"/>
  <c r="M176" i="5" s="1"/>
  <c r="K9" i="5"/>
  <c r="K161" i="5"/>
  <c r="M161" i="5" s="1"/>
  <c r="M9" i="5" l="1"/>
  <c r="M102" i="5"/>
  <c r="M101" i="5" s="1"/>
  <c r="K101" i="5"/>
  <c r="K143" i="5"/>
  <c r="K138" i="5"/>
  <c r="K153" i="5"/>
  <c r="C3" i="6" l="1"/>
  <c r="K49" i="5" l="1"/>
  <c r="M49" i="5" l="1"/>
  <c r="C2" i="6"/>
  <c r="D2" i="6"/>
  <c r="E2" i="6"/>
  <c r="M174" i="5" l="1"/>
  <c r="K209" i="5" l="1"/>
  <c r="M209" i="5" s="1"/>
  <c r="K76" i="5" l="1"/>
  <c r="K211" i="5"/>
  <c r="K192" i="5"/>
  <c r="M192" i="5" s="1"/>
  <c r="K147" i="5"/>
  <c r="K55" i="5" l="1"/>
  <c r="K54" i="5" s="1"/>
  <c r="M76" i="5"/>
  <c r="K207" i="5"/>
  <c r="M207" i="5" s="1"/>
  <c r="M184" i="5"/>
  <c r="K108" i="5"/>
  <c r="K107" i="5" s="1"/>
  <c r="K221" i="5"/>
  <c r="K94" i="5"/>
  <c r="M35" i="5"/>
  <c r="M138" i="5"/>
  <c r="M94" i="5" l="1"/>
  <c r="K87" i="5"/>
  <c r="M221" i="5"/>
  <c r="M220" i="5" s="1"/>
  <c r="K220" i="5"/>
  <c r="M108" i="5"/>
  <c r="M107" i="5" s="1"/>
  <c r="M55" i="5"/>
  <c r="M54" i="5" s="1"/>
  <c r="K67" i="5" l="1"/>
  <c r="M67" i="5" s="1"/>
  <c r="K215" i="5"/>
  <c r="M215" i="5" s="1"/>
  <c r="M211" i="5"/>
  <c r="M197" i="5"/>
  <c r="K127" i="5"/>
  <c r="M127" i="5" s="1"/>
  <c r="K172" i="5"/>
  <c r="K171" i="5" s="1"/>
  <c r="K52" i="5"/>
  <c r="K48" i="5" s="1"/>
  <c r="K205" i="5"/>
  <c r="M205" i="5" s="1"/>
  <c r="K202" i="5"/>
  <c r="K188" i="5"/>
  <c r="K187" i="5" s="1"/>
  <c r="M52" i="5" l="1"/>
  <c r="M48" i="5" s="1"/>
  <c r="M202" i="5"/>
  <c r="M172" i="5"/>
  <c r="M171" i="5" s="1"/>
  <c r="M188" i="5"/>
  <c r="M187" i="5" s="1"/>
  <c r="K15" i="5"/>
  <c r="M143" i="5"/>
  <c r="M15" i="5" l="1"/>
  <c r="K135" i="5"/>
  <c r="M135" i="5" l="1"/>
  <c r="K20" i="5"/>
  <c r="K8" i="5" s="1"/>
  <c r="M20" i="5" l="1"/>
  <c r="M8" i="5" s="1"/>
  <c r="K165" i="5"/>
  <c r="K134" i="5" s="1"/>
  <c r="K124" i="5"/>
  <c r="K118" i="5" s="1"/>
  <c r="K182" i="5"/>
  <c r="M124" i="5" l="1"/>
  <c r="M118" i="5" s="1"/>
  <c r="M165" i="5"/>
  <c r="M29" i="5"/>
  <c r="M182" i="5"/>
  <c r="M181" i="5" s="1"/>
  <c r="K181" i="5"/>
  <c r="K61" i="5"/>
  <c r="K60" i="5" l="1"/>
  <c r="K7" i="5" s="1"/>
  <c r="M61" i="5"/>
  <c r="M88" i="5"/>
  <c r="M87" i="5" s="1"/>
  <c r="M153" i="5" l="1"/>
  <c r="M82" i="5" l="1"/>
  <c r="M60" i="5" s="1"/>
  <c r="M147" i="5" l="1"/>
  <c r="M134" i="5" s="1"/>
</calcChain>
</file>

<file path=xl/sharedStrings.xml><?xml version="1.0" encoding="utf-8"?>
<sst xmlns="http://schemas.openxmlformats.org/spreadsheetml/2006/main" count="1999" uniqueCount="144">
  <si>
    <t>№ п/п</t>
  </si>
  <si>
    <t>Объем субсидии бюджету муниципального образования, руб.</t>
  </si>
  <si>
    <t>Предельная стоимость двукратной химической обработки 1 га, руб.</t>
  </si>
  <si>
    <t>Предельная стоимость проведения оценки эффективности обработки 1 га, руб.</t>
  </si>
  <si>
    <t>Наименование муниципального образования Ленинградской области</t>
  </si>
  <si>
    <t>Перечень документов, прилагаемых к заявке на участие в отборе</t>
  </si>
  <si>
    <t>Расчетный объем расходов, необходимый для достижения значения результата использования субсидии, руб.</t>
  </si>
  <si>
    <t>Копия муниципальной программы (+/–)</t>
  </si>
  <si>
    <t>Выкопировка карт-схем землепользования (+/–)</t>
  </si>
  <si>
    <t>Гарантийное письмо о соблюдении уровня софинансирования (+/–)</t>
  </si>
  <si>
    <t xml:space="preserve">Информация о наличии результатов обследования (+/–) </t>
  </si>
  <si>
    <t>Ретюнское сельское поселение</t>
  </si>
  <si>
    <t>+</t>
  </si>
  <si>
    <t>–</t>
  </si>
  <si>
    <t>первый</t>
  </si>
  <si>
    <t>второй</t>
  </si>
  <si>
    <t>третий</t>
  </si>
  <si>
    <t>четвертый</t>
  </si>
  <si>
    <t>пятый</t>
  </si>
  <si>
    <t>Пудомягское сельское поселение</t>
  </si>
  <si>
    <t>Кисельнинское сельское поселение</t>
  </si>
  <si>
    <t>Токсовское городское поселение</t>
  </si>
  <si>
    <t>Серебрянское сельское поселение</t>
  </si>
  <si>
    <t>Большеколпанское сельское поселение</t>
  </si>
  <si>
    <t>Большелуцкое сельское поселение</t>
  </si>
  <si>
    <t>Раздольевское сельское поселение</t>
  </si>
  <si>
    <t>Загривское сельское поселение</t>
  </si>
  <si>
    <t>Бережковское сельское поселение</t>
  </si>
  <si>
    <t>Кипенское сельское поселение</t>
  </si>
  <si>
    <t>Ям-Тесовское сельское поселение</t>
  </si>
  <si>
    <t>Клопицкое сельское поселение</t>
  </si>
  <si>
    <t>Рабитицкое сельское поселение</t>
  </si>
  <si>
    <t>Заклинское сельское поселение</t>
  </si>
  <si>
    <t>Ропшинское сельское поселение</t>
  </si>
  <si>
    <t>Осьминское сельское поселение</t>
  </si>
  <si>
    <t>Калитинское сельское поселение</t>
  </si>
  <si>
    <t>Плодовское сельское поселение</t>
  </si>
  <si>
    <t>Цвылевское сельское поселение</t>
  </si>
  <si>
    <t>Янегское сельское поселение</t>
  </si>
  <si>
    <t>Любанское городское поселение</t>
  </si>
  <si>
    <t>Никольское городское поселение</t>
  </si>
  <si>
    <t>Щегловское сельское поселение</t>
  </si>
  <si>
    <t>Громовское сельское поселение</t>
  </si>
  <si>
    <t>Лебяженское городское поселение</t>
  </si>
  <si>
    <t>Красноборское городское поселение</t>
  </si>
  <si>
    <t>Федоровское городское поселение</t>
  </si>
  <si>
    <t>Форносовское городское поселение</t>
  </si>
  <si>
    <t>Войсковицкое сельское поселение</t>
  </si>
  <si>
    <t>Оредежское сельское поселение</t>
  </si>
  <si>
    <t>Вындиноостровское сельское поселение</t>
  </si>
  <si>
    <t>Куземкинское сельское поселение</t>
  </si>
  <si>
    <t>Сосновоборский городской округ</t>
  </si>
  <si>
    <t>Доможировское сельское поселение</t>
  </si>
  <si>
    <t>Старопольское сельское поселение</t>
  </si>
  <si>
    <t>Рябовское городское поселение</t>
  </si>
  <si>
    <t>Большеврудское сельское поселение</t>
  </si>
  <si>
    <t>Шугозерское сельское поселение</t>
  </si>
  <si>
    <t>Трубникоборское сельское поселение</t>
  </si>
  <si>
    <t>Гостилицкое сельское поселение</t>
  </si>
  <si>
    <t>Новосветское сельское поселение</t>
  </si>
  <si>
    <t>Красносельское сельское поселение</t>
  </si>
  <si>
    <t>Гончаровское сельское поселение</t>
  </si>
  <si>
    <t>Скребловское сельское поселение</t>
  </si>
  <si>
    <t>Кусинское сельское поселение</t>
  </si>
  <si>
    <t>Пчевское сельское поселение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</si>
  <si>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</si>
  <si>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</si>
  <si>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</si>
  <si>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</si>
  <si>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</si>
  <si>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</si>
  <si>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</si>
  <si>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</si>
  <si>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</si>
  <si>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</si>
  <si>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</si>
  <si>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</si>
  <si>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</si>
  <si>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</si>
  <si>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Ленинградская область</t>
  </si>
  <si>
    <t>Год
обработки</t>
  </si>
  <si>
    <t>Площадь, на которой планируется проведение работ по борьбе с борщевиком Сосновского в 2024 году, га</t>
  </si>
  <si>
    <t>Предельный уровень софинансирования на 2024 год</t>
  </si>
  <si>
    <t>Толмачевское горожское поселение</t>
  </si>
  <si>
    <t>Пустомержское сельское поселение</t>
  </si>
  <si>
    <t>Коммунар</t>
  </si>
  <si>
    <t>Староладожское сельское поселение</t>
  </si>
  <si>
    <t>Нежновское сельское поселение</t>
  </si>
  <si>
    <t>Рожденственское сельское поселение</t>
  </si>
  <si>
    <t xml:space="preserve">Расчет потребности в субсидиях бюджетам муниципальных районов (городского округа), сельских (городских) поселений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2024 год </t>
  </si>
  <si>
    <t>тыс.руб.</t>
  </si>
  <si>
    <t>тыс.руб. (округл).</t>
  </si>
  <si>
    <t>Расчет потребности в субсидиях бюджетам муниципальных районов (городского округа), сельских (городских) поселений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2022 год</t>
  </si>
  <si>
    <t>Площадь, на которой планируется проведение работ по борьбе с борщевиком Сосновского в 2022 году, га</t>
  </si>
  <si>
    <t>Предельный уровень софинансирования на 2022 год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</si>
  <si>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</si>
  <si>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</si>
  <si>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</si>
  <si>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</si>
  <si>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</si>
  <si>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Пашское сельское поселение</t>
  </si>
  <si>
    <t>Хваловское сельское поселение</t>
  </si>
  <si>
    <t>Колтушское сельское поселение</t>
  </si>
  <si>
    <t>Куйвозовское сельское поселение</t>
  </si>
  <si>
    <t>Лесколовское сельское поселение</t>
  </si>
  <si>
    <t>Муринское городское поселение</t>
  </si>
  <si>
    <t>Новодевяткинское сельское поселение</t>
  </si>
  <si>
    <t>Каменногорское городское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</si>
  <si>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</si>
  <si>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</si>
  <si>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</si>
  <si>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</si>
  <si>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Советское городское поселение</t>
  </si>
  <si>
    <t>Вырицкое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</si>
  <si>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</si>
  <si>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</si>
  <si>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</si>
  <si>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Пудостьское сельское поселение</t>
  </si>
  <si>
    <t>Сусанинское сельское поселение</t>
  </si>
  <si>
    <t>Сяськелевское сельское поселение</t>
  </si>
  <si>
    <t>Фалилеевское сельское поселение</t>
  </si>
  <si>
    <t>Глажевское сельское поселение</t>
  </si>
  <si>
    <t>Пчевжинское сельское поселение</t>
  </si>
  <si>
    <t>Алеховщинское сельское поселение</t>
  </si>
  <si>
    <t>Горбунковское сельское поселение</t>
  </si>
  <si>
    <t>Копорское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</si>
  <si>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</si>
  <si>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</si>
  <si>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</si>
  <si>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Мшинское сельское поселение</t>
  </si>
  <si>
    <t>Толмачевское городское поселение</t>
  </si>
  <si>
    <t>Мельниковское сельское поселение</t>
  </si>
  <si>
    <t>Сосновское сельское поселение</t>
  </si>
  <si>
    <t>Новосельское сельское поселение</t>
  </si>
  <si>
    <t>Тельмановское сельское поселение</t>
  </si>
  <si>
    <t>Тосненское городское поселение</t>
  </si>
  <si>
    <t>Ульяновское городское поселение</t>
  </si>
  <si>
    <t xml:space="preserve">Расчет потребности в субсидиях бюджетам муниципальных районов (городского округа), сельских (городских) поселений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2023  год </t>
  </si>
  <si>
    <t>Площадь, на которой планируется проведение работ по борьбе с борщевиком Сосновского в 2023 году, га</t>
  </si>
  <si>
    <t>Предельный уровень софинансирования на 2023 год</t>
  </si>
  <si>
    <t>приложение №8 к пояснительной записке 2022 года</t>
  </si>
  <si>
    <t>Таблица 1</t>
  </si>
  <si>
    <t>таблица 2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</si>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</sst>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i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6" fillId="0" borderId="1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9"/>
  <sheetViews>
    <sheetView zoomScale="70" zoomScaleNormal="70" zoomScaleSheetLayoutView="70" workbookViewId="0">
      <selection activeCell="A7" sqref="A7:G7"/>
    </sheetView>
  </sheetViews>
  <sheetFormatPr defaultRowHeight="15" x14ac:dyDescent="0.25"/>
  <cols>
    <col min="1" max="1" width="7.28515625" style="9" customWidth="1"/>
    <col min="2" max="2" width="52.85546875" style="9" customWidth="1"/>
    <col min="3" max="3" width="13" style="9" customWidth="1"/>
    <col min="4" max="4" width="16.5703125" style="9" customWidth="1"/>
    <col min="5" max="5" width="16.42578125" style="9" customWidth="1"/>
    <col min="6" max="6" width="16.7109375" style="9" customWidth="1"/>
    <col min="7" max="7" width="13.5703125" style="9" customWidth="1"/>
    <col min="8" max="8" width="28.140625" style="9" customWidth="1"/>
    <col min="9" max="9" width="19.5703125" style="9" customWidth="1"/>
    <col min="10" max="10" width="18" style="9" customWidth="1"/>
    <col min="11" max="11" width="28.42578125" style="9" customWidth="1"/>
    <col min="12" max="12" width="16.85546875" style="9" customWidth="1"/>
    <col min="13" max="13" width="30.5703125" style="9" customWidth="1"/>
    <col min="14" max="14" width="18.7109375" style="9" hidden="1" customWidth="1"/>
    <col min="15" max="15" width="18.7109375" style="9" customWidth="1"/>
    <col min="16" max="16384" width="9.140625" style="9"/>
  </cols>
  <sheetData>
    <row r="1" spans="1:16" ht="15.75" x14ac:dyDescent="0.25">
      <c r="O1" s="10" t="s">
        <v>140</v>
      </c>
    </row>
    <row r="2" spans="1:16" ht="15.75" x14ac:dyDescent="0.25">
      <c r="O2" s="10" t="s">
        <v>141</v>
      </c>
    </row>
    <row r="3" spans="1:16" ht="66" customHeight="1" thickBot="1" x14ac:dyDescent="0.3">
      <c r="A3" s="11" t="s">
        <v>92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55.5" customHeight="1" x14ac:dyDescent="0.25">
      <c r="A4" s="13" t="s">
        <v>0</v>
      </c>
      <c r="B4" s="14" t="s">
        <v>4</v>
      </c>
      <c r="C4" s="14" t="s">
        <v>5</v>
      </c>
      <c r="D4" s="14"/>
      <c r="E4" s="14"/>
      <c r="F4" s="14"/>
      <c r="G4" s="14"/>
      <c r="H4" s="14" t="s">
        <v>93</v>
      </c>
      <c r="I4" s="14" t="s">
        <v>2</v>
      </c>
      <c r="J4" s="14" t="s">
        <v>3</v>
      </c>
      <c r="K4" s="14" t="s">
        <v>6</v>
      </c>
      <c r="L4" s="14" t="s">
        <v>94</v>
      </c>
      <c r="M4" s="15" t="s">
        <v>1</v>
      </c>
      <c r="N4" s="16" t="s">
        <v>91</v>
      </c>
      <c r="O4" s="16" t="s">
        <v>91</v>
      </c>
      <c r="P4" s="12"/>
    </row>
    <row r="5" spans="1:16" ht="150" customHeight="1" x14ac:dyDescent="0.25">
      <c r="A5" s="17"/>
      <c r="B5" s="18"/>
      <c r="C5" s="18" t="s">
        <v>7</v>
      </c>
      <c r="D5" s="18" t="s">
        <v>8</v>
      </c>
      <c r="E5" s="18" t="s">
        <v>9</v>
      </c>
      <c r="F5" s="18" t="s">
        <v>10</v>
      </c>
      <c r="G5" s="19" t="s">
        <v>80</v>
      </c>
      <c r="H5" s="18"/>
      <c r="I5" s="18"/>
      <c r="J5" s="18"/>
      <c r="K5" s="18"/>
      <c r="L5" s="18"/>
      <c r="M5" s="20"/>
      <c r="N5" s="21"/>
      <c r="O5" s="21"/>
      <c r="P5" s="22"/>
    </row>
    <row r="6" spans="1:16" ht="15" customHeight="1" x14ac:dyDescent="0.25">
      <c r="A6" s="17"/>
      <c r="B6" s="18"/>
      <c r="C6" s="18"/>
      <c r="D6" s="18"/>
      <c r="E6" s="18"/>
      <c r="F6" s="18"/>
      <c r="G6" s="19"/>
      <c r="H6" s="18"/>
      <c r="I6" s="18"/>
      <c r="J6" s="18"/>
      <c r="K6" s="18"/>
      <c r="L6" s="18"/>
      <c r="M6" s="20"/>
      <c r="N6" s="21"/>
      <c r="O6" s="21"/>
    </row>
    <row r="7" spans="1:16" ht="37.5" customHeight="1" x14ac:dyDescent="0.25">
      <c r="A7" s="23" t="s">
        <v>79</v>
      </c>
      <c r="B7" s="24"/>
      <c r="C7" s="24"/>
      <c r="D7" s="24"/>
      <c r="E7" s="24"/>
      <c r="F7" s="24"/>
      <c r="G7" s="25"/>
      <c r="H7" s="26">
        <f>H8+H22+H36+H56+H72+H92+H138+H151+H163+H173+H188+H241+H253+H261+H266+H293</f>
        <v>3330.9961999999996</v>
      </c>
      <c r="I7" s="27" t="s">
        <v>13</v>
      </c>
      <c r="J7" s="27" t="s">
        <v>13</v>
      </c>
      <c r="K7" s="26">
        <f>K8+K22+K36+K56+K72+K92+K138+K151+K163+K173+K188+K241+K253+K261+K266+K293</f>
        <v>45508717.655400001</v>
      </c>
      <c r="L7" s="27" t="s">
        <v>13</v>
      </c>
      <c r="M7" s="28">
        <f>M8+M22+M36+M56+M72+M92+M138+M151+M163+M173+M188+M241+M253+M261+M266+M293</f>
        <v>40773023.232009999</v>
      </c>
      <c r="N7" s="29">
        <f>SUM(N9:N294)</f>
        <v>40773.023232009989</v>
      </c>
      <c r="O7" s="29">
        <f>SUM(O9:O294)</f>
        <v>40773.399999999987</v>
      </c>
    </row>
    <row r="8" spans="1:16" ht="22.5" x14ac:dyDescent="0.25">
      <c r="A8" s="30" t="s">
        <v>95</v>
      </c>
      <c r="B8" s="31"/>
      <c r="C8" s="31"/>
      <c r="D8" s="31"/>
      <c r="E8" s="31"/>
      <c r="F8" s="31"/>
      <c r="G8" s="32"/>
      <c r="H8" s="33">
        <f>H9+H13+H16+H19</f>
        <v>137.92920000000001</v>
      </c>
      <c r="I8" s="33" t="s">
        <v>13</v>
      </c>
      <c r="J8" s="33" t="s">
        <v>13</v>
      </c>
      <c r="K8" s="34">
        <f>K9+K13+K16+K19</f>
        <v>2046397.5363999999</v>
      </c>
      <c r="L8" s="33" t="s">
        <v>13</v>
      </c>
      <c r="M8" s="35">
        <f>M9+M13+M16+M19</f>
        <v>1814558.6295799999</v>
      </c>
      <c r="N8" s="35"/>
      <c r="O8" s="35"/>
    </row>
    <row r="9" spans="1:16" ht="20.25" x14ac:dyDescent="0.25">
      <c r="A9" s="36">
        <v>1</v>
      </c>
      <c r="B9" s="37" t="s">
        <v>96</v>
      </c>
      <c r="C9" s="37" t="s">
        <v>12</v>
      </c>
      <c r="D9" s="37" t="s">
        <v>12</v>
      </c>
      <c r="E9" s="37" t="s">
        <v>12</v>
      </c>
      <c r="F9" s="37" t="s">
        <v>12</v>
      </c>
      <c r="G9" s="37" t="s">
        <v>13</v>
      </c>
      <c r="H9" s="37">
        <v>45.7</v>
      </c>
      <c r="I9" s="37" t="s">
        <v>13</v>
      </c>
      <c r="J9" s="37">
        <v>398</v>
      </c>
      <c r="K9" s="38">
        <f>H10*I10+H11*I11+H12*I12+H9*J9</f>
        <v>704824.49999999988</v>
      </c>
      <c r="L9" s="37">
        <v>0.88</v>
      </c>
      <c r="M9" s="39">
        <f>K9*L9</f>
        <v>620245.55999999994</v>
      </c>
      <c r="N9" s="40">
        <f>M9/1000</f>
        <v>620.24555999999995</v>
      </c>
      <c r="O9" s="40">
        <f>ROUND(N9,1)</f>
        <v>620.20000000000005</v>
      </c>
    </row>
    <row r="10" spans="1:16" ht="20.25" x14ac:dyDescent="0.25">
      <c r="A10" s="36"/>
      <c r="B10" s="37"/>
      <c r="C10" s="37"/>
      <c r="D10" s="37"/>
      <c r="E10" s="37"/>
      <c r="F10" s="37"/>
      <c r="G10" s="41" t="s">
        <v>14</v>
      </c>
      <c r="H10" s="37">
        <v>18.7</v>
      </c>
      <c r="I10" s="8">
        <v>18467</v>
      </c>
      <c r="J10" s="37"/>
      <c r="K10" s="37"/>
      <c r="L10" s="37"/>
      <c r="M10" s="42"/>
      <c r="N10" s="42"/>
      <c r="O10" s="42"/>
    </row>
    <row r="11" spans="1:16" ht="20.25" x14ac:dyDescent="0.25">
      <c r="A11" s="36"/>
      <c r="B11" s="37"/>
      <c r="C11" s="37"/>
      <c r="D11" s="37"/>
      <c r="E11" s="37"/>
      <c r="F11" s="37"/>
      <c r="G11" s="41" t="s">
        <v>15</v>
      </c>
      <c r="H11" s="8">
        <v>20</v>
      </c>
      <c r="I11" s="8">
        <v>15291</v>
      </c>
      <c r="J11" s="37"/>
      <c r="K11" s="37"/>
      <c r="L11" s="37"/>
      <c r="M11" s="42"/>
      <c r="N11" s="42"/>
      <c r="O11" s="42"/>
    </row>
    <row r="12" spans="1:16" ht="20.25" x14ac:dyDescent="0.25">
      <c r="A12" s="36"/>
      <c r="B12" s="37"/>
      <c r="C12" s="37"/>
      <c r="D12" s="37"/>
      <c r="E12" s="37"/>
      <c r="F12" s="37"/>
      <c r="G12" s="41" t="s">
        <v>18</v>
      </c>
      <c r="H12" s="8">
        <v>7</v>
      </c>
      <c r="I12" s="8">
        <v>5069</v>
      </c>
      <c r="J12" s="37"/>
      <c r="K12" s="37"/>
      <c r="L12" s="37"/>
      <c r="M12" s="42"/>
      <c r="N12" s="42"/>
      <c r="O12" s="42"/>
    </row>
    <row r="13" spans="1:16" ht="20.25" x14ac:dyDescent="0.25">
      <c r="A13" s="36">
        <v>2</v>
      </c>
      <c r="B13" s="37" t="s">
        <v>97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13</v>
      </c>
      <c r="H13" s="37">
        <v>13</v>
      </c>
      <c r="I13" s="37" t="s">
        <v>13</v>
      </c>
      <c r="J13" s="37">
        <v>398</v>
      </c>
      <c r="K13" s="38">
        <f>H14*I14+H15*I15+H13*J13</f>
        <v>126695</v>
      </c>
      <c r="L13" s="37">
        <v>0.92</v>
      </c>
      <c r="M13" s="39">
        <f>K13*L13</f>
        <v>116559.40000000001</v>
      </c>
      <c r="N13" s="40">
        <f>M13/1000</f>
        <v>116.55940000000001</v>
      </c>
      <c r="O13" s="40">
        <f t="shared" ref="O13:O73" si="0">ROUND(N13,1)</f>
        <v>116.6</v>
      </c>
    </row>
    <row r="14" spans="1:16" ht="20.25" x14ac:dyDescent="0.25">
      <c r="A14" s="36"/>
      <c r="B14" s="37"/>
      <c r="C14" s="37"/>
      <c r="D14" s="37"/>
      <c r="E14" s="37"/>
      <c r="F14" s="37"/>
      <c r="G14" s="41" t="s">
        <v>16</v>
      </c>
      <c r="H14" s="37">
        <v>8</v>
      </c>
      <c r="I14" s="8">
        <v>12022</v>
      </c>
      <c r="J14" s="37"/>
      <c r="K14" s="37"/>
      <c r="L14" s="37"/>
      <c r="M14" s="42"/>
      <c r="N14" s="42"/>
      <c r="O14" s="42"/>
    </row>
    <row r="15" spans="1:16" ht="20.25" x14ac:dyDescent="0.25">
      <c r="A15" s="36"/>
      <c r="B15" s="37"/>
      <c r="C15" s="37"/>
      <c r="D15" s="37"/>
      <c r="E15" s="37"/>
      <c r="F15" s="37"/>
      <c r="G15" s="41" t="s">
        <v>18</v>
      </c>
      <c r="H15" s="37">
        <v>5</v>
      </c>
      <c r="I15" s="8">
        <v>5069</v>
      </c>
      <c r="J15" s="37"/>
      <c r="K15" s="37"/>
      <c r="L15" s="37"/>
      <c r="M15" s="42"/>
      <c r="N15" s="42"/>
      <c r="O15" s="42"/>
    </row>
    <row r="16" spans="1:16" ht="20.25" x14ac:dyDescent="0.25">
      <c r="A16" s="36">
        <v>3</v>
      </c>
      <c r="B16" s="37" t="s">
        <v>98</v>
      </c>
      <c r="C16" s="37" t="s">
        <v>12</v>
      </c>
      <c r="D16" s="37" t="s">
        <v>12</v>
      </c>
      <c r="E16" s="37" t="s">
        <v>12</v>
      </c>
      <c r="F16" s="37" t="s">
        <v>12</v>
      </c>
      <c r="G16" s="37" t="s">
        <v>13</v>
      </c>
      <c r="H16" s="37">
        <v>13.729200000000001</v>
      </c>
      <c r="I16" s="37" t="s">
        <v>13</v>
      </c>
      <c r="J16" s="37">
        <v>398</v>
      </c>
      <c r="K16" s="38">
        <f>H17*I17+H18*I18+H16*J16</f>
        <v>123728.5364</v>
      </c>
      <c r="L16" s="37">
        <v>0.95</v>
      </c>
      <c r="M16" s="39">
        <f>K16*L16</f>
        <v>117542.10957999999</v>
      </c>
      <c r="N16" s="40">
        <f>M16/1000</f>
        <v>117.54210957999999</v>
      </c>
      <c r="O16" s="40">
        <f t="shared" si="0"/>
        <v>117.5</v>
      </c>
    </row>
    <row r="17" spans="1:15" ht="20.25" x14ac:dyDescent="0.25">
      <c r="A17" s="36"/>
      <c r="B17" s="37"/>
      <c r="C17" s="37"/>
      <c r="D17" s="37"/>
      <c r="E17" s="37"/>
      <c r="F17" s="37"/>
      <c r="G17" s="41" t="s">
        <v>16</v>
      </c>
      <c r="H17" s="8">
        <v>7</v>
      </c>
      <c r="I17" s="8">
        <v>12022</v>
      </c>
      <c r="J17" s="37"/>
      <c r="K17" s="37"/>
      <c r="L17" s="37"/>
      <c r="M17" s="42"/>
      <c r="N17" s="42"/>
      <c r="O17" s="42">
        <f t="shared" si="0"/>
        <v>0</v>
      </c>
    </row>
    <row r="18" spans="1:15" ht="20.25" x14ac:dyDescent="0.25">
      <c r="A18" s="36"/>
      <c r="B18" s="37"/>
      <c r="C18" s="37"/>
      <c r="D18" s="37"/>
      <c r="E18" s="37"/>
      <c r="F18" s="37"/>
      <c r="G18" s="41" t="s">
        <v>18</v>
      </c>
      <c r="H18" s="37">
        <v>6.7291999999999996</v>
      </c>
      <c r="I18" s="8">
        <v>5069</v>
      </c>
      <c r="J18" s="37"/>
      <c r="K18" s="37"/>
      <c r="L18" s="37"/>
      <c r="M18" s="42"/>
      <c r="N18" s="42"/>
      <c r="O18" s="42">
        <f t="shared" si="0"/>
        <v>0</v>
      </c>
    </row>
    <row r="19" spans="1:15" ht="20.25" x14ac:dyDescent="0.25">
      <c r="A19" s="36">
        <v>4</v>
      </c>
      <c r="B19" s="37" t="s">
        <v>99</v>
      </c>
      <c r="C19" s="37" t="s">
        <v>12</v>
      </c>
      <c r="D19" s="37" t="s">
        <v>12</v>
      </c>
      <c r="E19" s="37" t="s">
        <v>12</v>
      </c>
      <c r="F19" s="37" t="s">
        <v>12</v>
      </c>
      <c r="G19" s="37" t="s">
        <v>13</v>
      </c>
      <c r="H19" s="37">
        <v>65.5</v>
      </c>
      <c r="I19" s="37" t="s">
        <v>13</v>
      </c>
      <c r="J19" s="37">
        <v>398</v>
      </c>
      <c r="K19" s="38">
        <f>H20*I20+H21*I21+H19*J19</f>
        <v>1091149.5</v>
      </c>
      <c r="L19" s="37">
        <v>0.88</v>
      </c>
      <c r="M19" s="39">
        <f>K19*L19</f>
        <v>960211.56</v>
      </c>
      <c r="N19" s="40">
        <f>M19/1000</f>
        <v>960.21156000000008</v>
      </c>
      <c r="O19" s="40">
        <f t="shared" si="0"/>
        <v>960.2</v>
      </c>
    </row>
    <row r="20" spans="1:15" ht="20.25" x14ac:dyDescent="0.25">
      <c r="A20" s="36"/>
      <c r="B20" s="37"/>
      <c r="C20" s="37"/>
      <c r="D20" s="37"/>
      <c r="E20" s="37"/>
      <c r="F20" s="37"/>
      <c r="G20" s="41" t="s">
        <v>14</v>
      </c>
      <c r="H20" s="37">
        <v>20</v>
      </c>
      <c r="I20" s="8">
        <v>18467</v>
      </c>
      <c r="J20" s="37"/>
      <c r="K20" s="37"/>
      <c r="L20" s="37"/>
      <c r="M20" s="42"/>
      <c r="N20" s="42"/>
      <c r="O20" s="42"/>
    </row>
    <row r="21" spans="1:15" ht="20.25" x14ac:dyDescent="0.25">
      <c r="A21" s="36"/>
      <c r="B21" s="37"/>
      <c r="C21" s="37"/>
      <c r="D21" s="37"/>
      <c r="E21" s="37"/>
      <c r="F21" s="37"/>
      <c r="G21" s="41" t="s">
        <v>15</v>
      </c>
      <c r="H21" s="37">
        <v>45.5</v>
      </c>
      <c r="I21" s="8">
        <v>15291</v>
      </c>
      <c r="J21" s="37"/>
      <c r="K21" s="37"/>
      <c r="L21" s="37"/>
      <c r="M21" s="42"/>
      <c r="N21" s="42"/>
      <c r="O21" s="42"/>
    </row>
    <row r="22" spans="1:15" ht="22.5" x14ac:dyDescent="0.25">
      <c r="A22" s="30" t="s">
        <v>65</v>
      </c>
      <c r="B22" s="31"/>
      <c r="C22" s="31"/>
      <c r="D22" s="31"/>
      <c r="E22" s="31"/>
      <c r="F22" s="31"/>
      <c r="G22" s="32"/>
      <c r="H22" s="33">
        <f>H23+H27+H30</f>
        <v>194.9</v>
      </c>
      <c r="I22" s="33" t="s">
        <v>13</v>
      </c>
      <c r="J22" s="33" t="s">
        <v>13</v>
      </c>
      <c r="K22" s="34">
        <f>K23+K27+K30</f>
        <v>2640288.6</v>
      </c>
      <c r="L22" s="33" t="s">
        <v>13</v>
      </c>
      <c r="M22" s="35">
        <f>M23+M27+M30</f>
        <v>2508274.17</v>
      </c>
      <c r="N22" s="35"/>
      <c r="O22" s="35"/>
    </row>
    <row r="23" spans="1:15" ht="20.25" x14ac:dyDescent="0.25">
      <c r="A23" s="36">
        <v>5</v>
      </c>
      <c r="B23" s="37" t="s">
        <v>35</v>
      </c>
      <c r="C23" s="37" t="s">
        <v>12</v>
      </c>
      <c r="D23" s="37" t="s">
        <v>12</v>
      </c>
      <c r="E23" s="37" t="s">
        <v>12</v>
      </c>
      <c r="F23" s="37" t="s">
        <v>12</v>
      </c>
      <c r="G23" s="37" t="s">
        <v>13</v>
      </c>
      <c r="H23" s="37">
        <v>58.4</v>
      </c>
      <c r="I23" s="37" t="s">
        <v>13</v>
      </c>
      <c r="J23" s="37">
        <v>398</v>
      </c>
      <c r="K23" s="38">
        <f>H24*I24+H25*I25+H26*I26+H23*J23</f>
        <v>825333.6</v>
      </c>
      <c r="L23" s="37">
        <v>0.95</v>
      </c>
      <c r="M23" s="39">
        <f>K23*L23</f>
        <v>784066.91999999993</v>
      </c>
      <c r="N23" s="40">
        <f>M23/1000</f>
        <v>784.06691999999998</v>
      </c>
      <c r="O23" s="40">
        <f t="shared" si="0"/>
        <v>784.1</v>
      </c>
    </row>
    <row r="24" spans="1:15" ht="20.25" x14ac:dyDescent="0.25">
      <c r="A24" s="36"/>
      <c r="B24" s="37"/>
      <c r="C24" s="37"/>
      <c r="D24" s="37"/>
      <c r="E24" s="37"/>
      <c r="F24" s="37"/>
      <c r="G24" s="41" t="s">
        <v>14</v>
      </c>
      <c r="H24" s="37">
        <v>10</v>
      </c>
      <c r="I24" s="8">
        <v>18467</v>
      </c>
      <c r="J24" s="37"/>
      <c r="K24" s="37"/>
      <c r="L24" s="37"/>
      <c r="M24" s="42"/>
      <c r="N24" s="42"/>
      <c r="O24" s="42"/>
    </row>
    <row r="25" spans="1:15" ht="20.25" x14ac:dyDescent="0.25">
      <c r="A25" s="36"/>
      <c r="B25" s="37"/>
      <c r="C25" s="37"/>
      <c r="D25" s="37"/>
      <c r="E25" s="37"/>
      <c r="F25" s="37"/>
      <c r="G25" s="41" t="s">
        <v>15</v>
      </c>
      <c r="H25" s="37">
        <v>36.4</v>
      </c>
      <c r="I25" s="8">
        <v>15291</v>
      </c>
      <c r="J25" s="37"/>
      <c r="K25" s="37"/>
      <c r="L25" s="37"/>
      <c r="M25" s="42"/>
      <c r="N25" s="42"/>
      <c r="O25" s="42"/>
    </row>
    <row r="26" spans="1:15" ht="20.25" x14ac:dyDescent="0.25">
      <c r="A26" s="36"/>
      <c r="B26" s="37"/>
      <c r="C26" s="37"/>
      <c r="D26" s="37"/>
      <c r="E26" s="37"/>
      <c r="F26" s="37"/>
      <c r="G26" s="41" t="s">
        <v>18</v>
      </c>
      <c r="H26" s="37">
        <v>12</v>
      </c>
      <c r="I26" s="8">
        <v>5069</v>
      </c>
      <c r="J26" s="37"/>
      <c r="K26" s="37"/>
      <c r="L26" s="37"/>
      <c r="M26" s="42"/>
      <c r="N26" s="42"/>
      <c r="O26" s="42"/>
    </row>
    <row r="27" spans="1:15" ht="20.25" x14ac:dyDescent="0.25">
      <c r="A27" s="36">
        <v>6</v>
      </c>
      <c r="B27" s="37" t="s">
        <v>30</v>
      </c>
      <c r="C27" s="37" t="s">
        <v>12</v>
      </c>
      <c r="D27" s="37" t="s">
        <v>12</v>
      </c>
      <c r="E27" s="37" t="s">
        <v>12</v>
      </c>
      <c r="F27" s="37" t="s">
        <v>12</v>
      </c>
      <c r="G27" s="37" t="s">
        <v>13</v>
      </c>
      <c r="H27" s="37">
        <v>90</v>
      </c>
      <c r="I27" s="37" t="s">
        <v>13</v>
      </c>
      <c r="J27" s="37">
        <v>398</v>
      </c>
      <c r="K27" s="38">
        <f>H28*I28+H29*I29+H27*J27</f>
        <v>1187428.6000000001</v>
      </c>
      <c r="L27" s="37">
        <v>0.95</v>
      </c>
      <c r="M27" s="39">
        <f>K27*L27</f>
        <v>1128057.17</v>
      </c>
      <c r="N27" s="40">
        <f>M27/1000</f>
        <v>1128.0571699999998</v>
      </c>
      <c r="O27" s="40">
        <f t="shared" si="0"/>
        <v>1128.0999999999999</v>
      </c>
    </row>
    <row r="28" spans="1:15" ht="20.25" x14ac:dyDescent="0.25">
      <c r="A28" s="36"/>
      <c r="B28" s="37"/>
      <c r="C28" s="37"/>
      <c r="D28" s="37"/>
      <c r="E28" s="37"/>
      <c r="F28" s="37"/>
      <c r="G28" s="41" t="s">
        <v>15</v>
      </c>
      <c r="H28" s="37">
        <v>57.4</v>
      </c>
      <c r="I28" s="8">
        <v>15291</v>
      </c>
      <c r="J28" s="37"/>
      <c r="K28" s="37"/>
      <c r="L28" s="37"/>
      <c r="M28" s="42"/>
      <c r="N28" s="42"/>
      <c r="O28" s="42"/>
    </row>
    <row r="29" spans="1:15" ht="40.5" x14ac:dyDescent="0.25">
      <c r="A29" s="36"/>
      <c r="B29" s="37"/>
      <c r="C29" s="37"/>
      <c r="D29" s="37"/>
      <c r="E29" s="37"/>
      <c r="F29" s="37"/>
      <c r="G29" s="41" t="s">
        <v>17</v>
      </c>
      <c r="H29" s="37">
        <v>32.6</v>
      </c>
      <c r="I29" s="8">
        <v>8402</v>
      </c>
      <c r="J29" s="37"/>
      <c r="K29" s="37"/>
      <c r="L29" s="37"/>
      <c r="M29" s="42"/>
      <c r="N29" s="42"/>
      <c r="O29" s="42"/>
    </row>
    <row r="30" spans="1:15" ht="20.25" x14ac:dyDescent="0.25">
      <c r="A30" s="36">
        <v>7</v>
      </c>
      <c r="B30" s="37" t="s">
        <v>31</v>
      </c>
      <c r="C30" s="37" t="s">
        <v>12</v>
      </c>
      <c r="D30" s="37" t="s">
        <v>12</v>
      </c>
      <c r="E30" s="37" t="s">
        <v>12</v>
      </c>
      <c r="F30" s="37" t="s">
        <v>12</v>
      </c>
      <c r="G30" s="37" t="s">
        <v>13</v>
      </c>
      <c r="H30" s="37">
        <v>46.5</v>
      </c>
      <c r="I30" s="37" t="s">
        <v>13</v>
      </c>
      <c r="J30" s="37">
        <v>398</v>
      </c>
      <c r="K30" s="38">
        <f>H31*I31+H32*I32+H33*I33+H34*I34+H35*I35+H30*J30</f>
        <v>627526.40000000002</v>
      </c>
      <c r="L30" s="37">
        <v>0.95</v>
      </c>
      <c r="M30" s="39">
        <f>K30*L30</f>
        <v>596150.07999999996</v>
      </c>
      <c r="N30" s="40">
        <f>M30/1000</f>
        <v>596.15008</v>
      </c>
      <c r="O30" s="40">
        <f t="shared" si="0"/>
        <v>596.20000000000005</v>
      </c>
    </row>
    <row r="31" spans="1:15" ht="20.25" x14ac:dyDescent="0.25">
      <c r="A31" s="36"/>
      <c r="B31" s="37"/>
      <c r="C31" s="37"/>
      <c r="D31" s="37"/>
      <c r="E31" s="37"/>
      <c r="F31" s="37"/>
      <c r="G31" s="41" t="s">
        <v>14</v>
      </c>
      <c r="H31" s="37">
        <v>10</v>
      </c>
      <c r="I31" s="8">
        <v>18467</v>
      </c>
      <c r="J31" s="37"/>
      <c r="K31" s="37"/>
      <c r="L31" s="37"/>
      <c r="M31" s="42"/>
      <c r="N31" s="42"/>
      <c r="O31" s="42"/>
    </row>
    <row r="32" spans="1:15" ht="20.25" x14ac:dyDescent="0.25">
      <c r="A32" s="36"/>
      <c r="B32" s="37"/>
      <c r="C32" s="37"/>
      <c r="D32" s="37"/>
      <c r="E32" s="37"/>
      <c r="F32" s="37"/>
      <c r="G32" s="41" t="s">
        <v>15</v>
      </c>
      <c r="H32" s="37">
        <v>12</v>
      </c>
      <c r="I32" s="8">
        <v>15291</v>
      </c>
      <c r="J32" s="37"/>
      <c r="K32" s="37"/>
      <c r="L32" s="37"/>
      <c r="M32" s="42"/>
      <c r="N32" s="42"/>
      <c r="O32" s="42"/>
    </row>
    <row r="33" spans="1:15" ht="20.25" x14ac:dyDescent="0.25">
      <c r="A33" s="36"/>
      <c r="B33" s="37"/>
      <c r="C33" s="37"/>
      <c r="D33" s="37"/>
      <c r="E33" s="37"/>
      <c r="F33" s="37"/>
      <c r="G33" s="41" t="s">
        <v>16</v>
      </c>
      <c r="H33" s="37">
        <v>16.3</v>
      </c>
      <c r="I33" s="8">
        <v>12022</v>
      </c>
      <c r="J33" s="37"/>
      <c r="K33" s="37"/>
      <c r="L33" s="37"/>
      <c r="M33" s="42"/>
      <c r="N33" s="42"/>
      <c r="O33" s="42"/>
    </row>
    <row r="34" spans="1:15" ht="40.5" x14ac:dyDescent="0.25">
      <c r="A34" s="36"/>
      <c r="B34" s="37"/>
      <c r="C34" s="37"/>
      <c r="D34" s="37"/>
      <c r="E34" s="37"/>
      <c r="F34" s="37"/>
      <c r="G34" s="41" t="s">
        <v>17</v>
      </c>
      <c r="H34" s="37">
        <v>1</v>
      </c>
      <c r="I34" s="8">
        <v>8402</v>
      </c>
      <c r="J34" s="37"/>
      <c r="K34" s="37"/>
      <c r="L34" s="37"/>
      <c r="M34" s="42"/>
      <c r="N34" s="42"/>
      <c r="O34" s="42"/>
    </row>
    <row r="35" spans="1:15" ht="20.25" x14ac:dyDescent="0.25">
      <c r="A35" s="36"/>
      <c r="B35" s="37"/>
      <c r="C35" s="37"/>
      <c r="D35" s="37"/>
      <c r="E35" s="37"/>
      <c r="F35" s="37"/>
      <c r="G35" s="41" t="s">
        <v>18</v>
      </c>
      <c r="H35" s="37">
        <v>7.2</v>
      </c>
      <c r="I35" s="8">
        <v>5069</v>
      </c>
      <c r="J35" s="37"/>
      <c r="K35" s="37"/>
      <c r="L35" s="37"/>
      <c r="M35" s="42"/>
      <c r="N35" s="42"/>
      <c r="O35" s="42"/>
    </row>
    <row r="36" spans="1:15" ht="22.5" x14ac:dyDescent="0.25">
      <c r="A36" s="30" t="s">
        <v>66</v>
      </c>
      <c r="B36" s="31"/>
      <c r="C36" s="31"/>
      <c r="D36" s="31"/>
      <c r="E36" s="31"/>
      <c r="F36" s="31"/>
      <c r="G36" s="32"/>
      <c r="H36" s="33">
        <f>H37+H40+H43+H49+H51</f>
        <v>123</v>
      </c>
      <c r="I36" s="33" t="s">
        <v>13</v>
      </c>
      <c r="J36" s="33" t="s">
        <v>13</v>
      </c>
      <c r="K36" s="34">
        <f>K37+K40+K43+K49+K51</f>
        <v>1522439.3</v>
      </c>
      <c r="L36" s="33" t="s">
        <v>13</v>
      </c>
      <c r="M36" s="35">
        <f>M37+M40+M43+M49+M51</f>
        <v>1365242.254</v>
      </c>
      <c r="N36" s="35"/>
      <c r="O36" s="35"/>
    </row>
    <row r="37" spans="1:15" ht="20.25" x14ac:dyDescent="0.25">
      <c r="A37" s="36">
        <v>8</v>
      </c>
      <c r="B37" s="37" t="s">
        <v>27</v>
      </c>
      <c r="C37" s="37" t="s">
        <v>12</v>
      </c>
      <c r="D37" s="37" t="s">
        <v>12</v>
      </c>
      <c r="E37" s="37" t="s">
        <v>12</v>
      </c>
      <c r="F37" s="37" t="s">
        <v>12</v>
      </c>
      <c r="G37" s="37" t="s">
        <v>13</v>
      </c>
      <c r="H37" s="37">
        <v>24</v>
      </c>
      <c r="I37" s="37" t="s">
        <v>13</v>
      </c>
      <c r="J37" s="37">
        <v>398</v>
      </c>
      <c r="K37" s="38">
        <f>H38*I38+H39*I39+H37*J37</f>
        <v>378124</v>
      </c>
      <c r="L37" s="37">
        <v>0.89</v>
      </c>
      <c r="M37" s="39">
        <f>K37*L37</f>
        <v>336530.36</v>
      </c>
      <c r="N37" s="40">
        <f>M37/1000</f>
        <v>336.53035999999997</v>
      </c>
      <c r="O37" s="40">
        <f t="shared" si="0"/>
        <v>336.5</v>
      </c>
    </row>
    <row r="38" spans="1:15" ht="20.25" x14ac:dyDescent="0.25">
      <c r="A38" s="36"/>
      <c r="B38" s="37"/>
      <c r="C38" s="37"/>
      <c r="D38" s="37"/>
      <c r="E38" s="37"/>
      <c r="F38" s="37"/>
      <c r="G38" s="41" t="s">
        <v>14</v>
      </c>
      <c r="H38" s="37">
        <v>0.5</v>
      </c>
      <c r="I38" s="8">
        <v>18467</v>
      </c>
      <c r="J38" s="37"/>
      <c r="K38" s="37"/>
      <c r="L38" s="37"/>
      <c r="M38" s="42"/>
      <c r="N38" s="42"/>
      <c r="O38" s="42"/>
    </row>
    <row r="39" spans="1:15" ht="20.25" x14ac:dyDescent="0.25">
      <c r="A39" s="36"/>
      <c r="B39" s="37"/>
      <c r="C39" s="37"/>
      <c r="D39" s="37"/>
      <c r="E39" s="37"/>
      <c r="F39" s="37"/>
      <c r="G39" s="41" t="s">
        <v>15</v>
      </c>
      <c r="H39" s="37">
        <v>23.5</v>
      </c>
      <c r="I39" s="8">
        <v>15291</v>
      </c>
      <c r="J39" s="37"/>
      <c r="K39" s="37"/>
      <c r="L39" s="37"/>
      <c r="M39" s="42"/>
      <c r="N39" s="42"/>
      <c r="O39" s="42"/>
    </row>
    <row r="40" spans="1:15" ht="40.5" x14ac:dyDescent="0.25">
      <c r="A40" s="36">
        <v>9</v>
      </c>
      <c r="B40" s="37" t="s">
        <v>49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13</v>
      </c>
      <c r="H40" s="37">
        <v>32</v>
      </c>
      <c r="I40" s="37" t="s">
        <v>13</v>
      </c>
      <c r="J40" s="37">
        <v>398</v>
      </c>
      <c r="K40" s="38">
        <f>H41*I41+H42*I42+H40*J40</f>
        <v>508400</v>
      </c>
      <c r="L40" s="37">
        <v>0.92</v>
      </c>
      <c r="M40" s="39">
        <f>K40*L40</f>
        <v>467728</v>
      </c>
      <c r="N40" s="40">
        <f>M40/1000</f>
        <v>467.72800000000001</v>
      </c>
      <c r="O40" s="40">
        <f t="shared" si="0"/>
        <v>467.7</v>
      </c>
    </row>
    <row r="41" spans="1:15" ht="20.25" x14ac:dyDescent="0.25">
      <c r="A41" s="36"/>
      <c r="B41" s="37"/>
      <c r="C41" s="37"/>
      <c r="D41" s="37"/>
      <c r="E41" s="37"/>
      <c r="F41" s="37"/>
      <c r="G41" s="41" t="s">
        <v>14</v>
      </c>
      <c r="H41" s="37">
        <v>2</v>
      </c>
      <c r="I41" s="8">
        <v>18467</v>
      </c>
      <c r="J41" s="37"/>
      <c r="K41" s="37"/>
      <c r="L41" s="37"/>
      <c r="M41" s="42"/>
      <c r="N41" s="42"/>
      <c r="O41" s="42"/>
    </row>
    <row r="42" spans="1:15" ht="20.25" x14ac:dyDescent="0.25">
      <c r="A42" s="36"/>
      <c r="B42" s="37"/>
      <c r="C42" s="37"/>
      <c r="D42" s="37"/>
      <c r="E42" s="37"/>
      <c r="F42" s="37"/>
      <c r="G42" s="41" t="s">
        <v>15</v>
      </c>
      <c r="H42" s="37">
        <v>30</v>
      </c>
      <c r="I42" s="8">
        <v>15291</v>
      </c>
      <c r="J42" s="37"/>
      <c r="K42" s="37"/>
      <c r="L42" s="37"/>
      <c r="M42" s="42"/>
      <c r="N42" s="42"/>
      <c r="O42" s="42"/>
    </row>
    <row r="43" spans="1:15" ht="20.25" x14ac:dyDescent="0.25">
      <c r="A43" s="36">
        <v>10</v>
      </c>
      <c r="B43" s="37" t="s">
        <v>20</v>
      </c>
      <c r="C43" s="37" t="s">
        <v>12</v>
      </c>
      <c r="D43" s="37" t="s">
        <v>12</v>
      </c>
      <c r="E43" s="37" t="s">
        <v>12</v>
      </c>
      <c r="F43" s="37" t="s">
        <v>12</v>
      </c>
      <c r="G43" s="37" t="s">
        <v>13</v>
      </c>
      <c r="H43" s="37">
        <v>48</v>
      </c>
      <c r="I43" s="37" t="s">
        <v>13</v>
      </c>
      <c r="J43" s="37">
        <v>398</v>
      </c>
      <c r="K43" s="38">
        <f>H44*I44+H45*I45+H46*I46+H47*I47+H48*I48+H43*J43</f>
        <v>498072.3</v>
      </c>
      <c r="L43" s="37">
        <v>0.88</v>
      </c>
      <c r="M43" s="39">
        <f>K43*L43</f>
        <v>438303.62400000001</v>
      </c>
      <c r="N43" s="40">
        <f>M43/1000</f>
        <v>438.30362400000001</v>
      </c>
      <c r="O43" s="40">
        <f t="shared" si="0"/>
        <v>438.3</v>
      </c>
    </row>
    <row r="44" spans="1:15" ht="20.25" x14ac:dyDescent="0.25">
      <c r="A44" s="36"/>
      <c r="B44" s="37"/>
      <c r="C44" s="37"/>
      <c r="D44" s="37"/>
      <c r="E44" s="37"/>
      <c r="F44" s="37"/>
      <c r="G44" s="41" t="s">
        <v>14</v>
      </c>
      <c r="H44" s="8">
        <v>5</v>
      </c>
      <c r="I44" s="8">
        <v>18467</v>
      </c>
      <c r="J44" s="37"/>
      <c r="K44" s="37"/>
      <c r="L44" s="37"/>
      <c r="M44" s="42"/>
      <c r="N44" s="42"/>
      <c r="O44" s="42"/>
    </row>
    <row r="45" spans="1:15" ht="20.25" x14ac:dyDescent="0.25">
      <c r="A45" s="36"/>
      <c r="B45" s="37"/>
      <c r="C45" s="37"/>
      <c r="D45" s="37"/>
      <c r="E45" s="37"/>
      <c r="F45" s="37"/>
      <c r="G45" s="41" t="s">
        <v>15</v>
      </c>
      <c r="H45" s="8">
        <v>8</v>
      </c>
      <c r="I45" s="8">
        <v>15291</v>
      </c>
      <c r="J45" s="37"/>
      <c r="K45" s="37"/>
      <c r="L45" s="37"/>
      <c r="M45" s="42"/>
      <c r="N45" s="42"/>
      <c r="O45" s="42"/>
    </row>
    <row r="46" spans="1:15" ht="20.25" x14ac:dyDescent="0.25">
      <c r="A46" s="36"/>
      <c r="B46" s="37"/>
      <c r="C46" s="37"/>
      <c r="D46" s="37"/>
      <c r="E46" s="37"/>
      <c r="F46" s="37"/>
      <c r="G46" s="41" t="s">
        <v>16</v>
      </c>
      <c r="H46" s="43">
        <v>10.1</v>
      </c>
      <c r="I46" s="8">
        <v>12022</v>
      </c>
      <c r="J46" s="37"/>
      <c r="K46" s="37"/>
      <c r="L46" s="37"/>
      <c r="M46" s="42"/>
      <c r="N46" s="42"/>
      <c r="O46" s="42"/>
    </row>
    <row r="47" spans="1:15" ht="40.5" x14ac:dyDescent="0.25">
      <c r="A47" s="36"/>
      <c r="B47" s="37"/>
      <c r="C47" s="37"/>
      <c r="D47" s="37"/>
      <c r="E47" s="37"/>
      <c r="F47" s="37"/>
      <c r="G47" s="41" t="s">
        <v>17</v>
      </c>
      <c r="H47" s="8">
        <v>5</v>
      </c>
      <c r="I47" s="8">
        <v>8402</v>
      </c>
      <c r="J47" s="37"/>
      <c r="K47" s="37"/>
      <c r="L47" s="37"/>
      <c r="M47" s="42"/>
      <c r="N47" s="42"/>
      <c r="O47" s="42"/>
    </row>
    <row r="48" spans="1:15" ht="20.25" x14ac:dyDescent="0.25">
      <c r="A48" s="36"/>
      <c r="B48" s="37"/>
      <c r="C48" s="37"/>
      <c r="D48" s="37"/>
      <c r="E48" s="37"/>
      <c r="F48" s="37"/>
      <c r="G48" s="41" t="s">
        <v>18</v>
      </c>
      <c r="H48" s="43">
        <v>19.899999999999999</v>
      </c>
      <c r="I48" s="8">
        <v>5069</v>
      </c>
      <c r="J48" s="37"/>
      <c r="K48" s="37"/>
      <c r="L48" s="37"/>
      <c r="M48" s="42"/>
      <c r="N48" s="42"/>
      <c r="O48" s="42"/>
    </row>
    <row r="49" spans="1:15" ht="20.25" x14ac:dyDescent="0.25">
      <c r="A49" s="36">
        <v>11</v>
      </c>
      <c r="B49" s="37" t="s">
        <v>100</v>
      </c>
      <c r="C49" s="37" t="s">
        <v>12</v>
      </c>
      <c r="D49" s="37" t="s">
        <v>12</v>
      </c>
      <c r="E49" s="37" t="s">
        <v>12</v>
      </c>
      <c r="F49" s="37" t="s">
        <v>12</v>
      </c>
      <c r="G49" s="37" t="s">
        <v>13</v>
      </c>
      <c r="H49" s="37">
        <v>12</v>
      </c>
      <c r="I49" s="37" t="s">
        <v>13</v>
      </c>
      <c r="J49" s="37">
        <v>398</v>
      </c>
      <c r="K49" s="38">
        <f>H50*I50+H49*J49</f>
        <v>65604</v>
      </c>
      <c r="L49" s="37">
        <v>0.89</v>
      </c>
      <c r="M49" s="39">
        <f>K49*L49</f>
        <v>58387.56</v>
      </c>
      <c r="N49" s="40">
        <f>M49/1000</f>
        <v>58.387560000000001</v>
      </c>
      <c r="O49" s="40">
        <f t="shared" si="0"/>
        <v>58.4</v>
      </c>
    </row>
    <row r="50" spans="1:15" ht="20.25" x14ac:dyDescent="0.25">
      <c r="A50" s="36"/>
      <c r="B50" s="37"/>
      <c r="C50" s="37"/>
      <c r="D50" s="37"/>
      <c r="E50" s="37"/>
      <c r="F50" s="37"/>
      <c r="G50" s="41" t="s">
        <v>18</v>
      </c>
      <c r="H50" s="8">
        <v>12</v>
      </c>
      <c r="I50" s="8">
        <v>5069</v>
      </c>
      <c r="J50" s="37"/>
      <c r="K50" s="37"/>
      <c r="L50" s="37"/>
      <c r="M50" s="42"/>
      <c r="N50" s="42"/>
      <c r="O50" s="42"/>
    </row>
    <row r="51" spans="1:15" ht="20.25" x14ac:dyDescent="0.25">
      <c r="A51" s="36">
        <v>12</v>
      </c>
      <c r="B51" s="37" t="s">
        <v>101</v>
      </c>
      <c r="C51" s="37" t="s">
        <v>12</v>
      </c>
      <c r="D51" s="37" t="s">
        <v>12</v>
      </c>
      <c r="E51" s="37" t="s">
        <v>12</v>
      </c>
      <c r="F51" s="37" t="s">
        <v>12</v>
      </c>
      <c r="G51" s="37" t="s">
        <v>13</v>
      </c>
      <c r="H51" s="37">
        <v>7</v>
      </c>
      <c r="I51" s="37" t="s">
        <v>13</v>
      </c>
      <c r="J51" s="37">
        <v>398</v>
      </c>
      <c r="K51" s="38">
        <f>H52*I52+H53*I53+H54*I54+H55*I55+H51*J51</f>
        <v>72239</v>
      </c>
      <c r="L51" s="37">
        <v>0.89</v>
      </c>
      <c r="M51" s="39">
        <f>K51*L51</f>
        <v>64292.71</v>
      </c>
      <c r="N51" s="40">
        <f>M51/1000</f>
        <v>64.29271</v>
      </c>
      <c r="O51" s="40">
        <f t="shared" si="0"/>
        <v>64.3</v>
      </c>
    </row>
    <row r="52" spans="1:15" ht="20.25" x14ac:dyDescent="0.25">
      <c r="A52" s="36"/>
      <c r="B52" s="37"/>
      <c r="C52" s="37"/>
      <c r="D52" s="37"/>
      <c r="E52" s="37"/>
      <c r="F52" s="37"/>
      <c r="G52" s="41" t="s">
        <v>14</v>
      </c>
      <c r="H52" s="8">
        <v>1</v>
      </c>
      <c r="I52" s="8">
        <v>18467</v>
      </c>
      <c r="J52" s="37"/>
      <c r="K52" s="37"/>
      <c r="L52" s="37"/>
      <c r="M52" s="42"/>
      <c r="N52" s="42"/>
      <c r="O52" s="42"/>
    </row>
    <row r="53" spans="1:15" ht="20.25" x14ac:dyDescent="0.25">
      <c r="A53" s="36"/>
      <c r="B53" s="37"/>
      <c r="C53" s="37"/>
      <c r="D53" s="37"/>
      <c r="E53" s="37"/>
      <c r="F53" s="37"/>
      <c r="G53" s="41" t="s">
        <v>16</v>
      </c>
      <c r="H53" s="8">
        <v>2</v>
      </c>
      <c r="I53" s="8">
        <v>12022</v>
      </c>
      <c r="J53" s="37"/>
      <c r="K53" s="37"/>
      <c r="L53" s="37"/>
      <c r="M53" s="42"/>
      <c r="N53" s="42"/>
      <c r="O53" s="42"/>
    </row>
    <row r="54" spans="1:15" ht="40.5" x14ac:dyDescent="0.25">
      <c r="A54" s="36"/>
      <c r="B54" s="37"/>
      <c r="C54" s="37"/>
      <c r="D54" s="37"/>
      <c r="E54" s="37"/>
      <c r="F54" s="37"/>
      <c r="G54" s="41" t="s">
        <v>17</v>
      </c>
      <c r="H54" s="8">
        <v>2</v>
      </c>
      <c r="I54" s="8">
        <v>8402</v>
      </c>
      <c r="J54" s="37"/>
      <c r="K54" s="37"/>
      <c r="L54" s="37"/>
      <c r="M54" s="42"/>
      <c r="N54" s="42"/>
      <c r="O54" s="42"/>
    </row>
    <row r="55" spans="1:15" ht="20.25" x14ac:dyDescent="0.25">
      <c r="A55" s="36"/>
      <c r="B55" s="37"/>
      <c r="C55" s="37"/>
      <c r="D55" s="37"/>
      <c r="E55" s="37"/>
      <c r="F55" s="37"/>
      <c r="G55" s="41" t="s">
        <v>18</v>
      </c>
      <c r="H55" s="8">
        <v>2</v>
      </c>
      <c r="I55" s="8">
        <v>5069</v>
      </c>
      <c r="J55" s="37"/>
      <c r="K55" s="37"/>
      <c r="L55" s="37"/>
      <c r="M55" s="42"/>
      <c r="N55" s="42"/>
      <c r="O55" s="42"/>
    </row>
    <row r="56" spans="1:15" ht="22.5" x14ac:dyDescent="0.25">
      <c r="A56" s="30" t="s">
        <v>67</v>
      </c>
      <c r="B56" s="31"/>
      <c r="C56" s="31"/>
      <c r="D56" s="31"/>
      <c r="E56" s="31"/>
      <c r="F56" s="31"/>
      <c r="G56" s="32"/>
      <c r="H56" s="33">
        <f>H57+H60+H62+H64+H66+H68+H70</f>
        <v>167.58800000000002</v>
      </c>
      <c r="I56" s="33" t="s">
        <v>13</v>
      </c>
      <c r="J56" s="33" t="s">
        <v>13</v>
      </c>
      <c r="K56" s="34">
        <f>K57+K60+K62+K64+K66+K68+K70</f>
        <v>2567653.3319999999</v>
      </c>
      <c r="L56" s="33" t="s">
        <v>13</v>
      </c>
      <c r="M56" s="35">
        <f>M57+M60+M62+M64+M66+M68+M70</f>
        <v>2258181.5569000002</v>
      </c>
      <c r="N56" s="35"/>
      <c r="O56" s="35"/>
    </row>
    <row r="57" spans="1:15" ht="20.25" x14ac:dyDescent="0.25">
      <c r="A57" s="36">
        <v>13</v>
      </c>
      <c r="B57" s="37" t="s">
        <v>102</v>
      </c>
      <c r="C57" s="37" t="s">
        <v>12</v>
      </c>
      <c r="D57" s="37" t="s">
        <v>12</v>
      </c>
      <c r="E57" s="37" t="s">
        <v>12</v>
      </c>
      <c r="F57" s="37" t="s">
        <v>12</v>
      </c>
      <c r="G57" s="37" t="s">
        <v>13</v>
      </c>
      <c r="H57" s="37">
        <v>29.9</v>
      </c>
      <c r="I57" s="37" t="s">
        <v>13</v>
      </c>
      <c r="J57" s="37">
        <v>398</v>
      </c>
      <c r="K57" s="38">
        <f>H58*I58+H59*I59+H57*J57</f>
        <v>412874.3</v>
      </c>
      <c r="L57" s="37">
        <v>0.92</v>
      </c>
      <c r="M57" s="39">
        <f>K57*L57</f>
        <v>379844.35600000003</v>
      </c>
      <c r="N57" s="40">
        <f>M57/1000</f>
        <v>379.844356</v>
      </c>
      <c r="O57" s="40">
        <f t="shared" si="0"/>
        <v>379.8</v>
      </c>
    </row>
    <row r="58" spans="1:15" ht="20.25" x14ac:dyDescent="0.25">
      <c r="A58" s="36"/>
      <c r="B58" s="37"/>
      <c r="C58" s="37"/>
      <c r="D58" s="37"/>
      <c r="E58" s="37"/>
      <c r="F58" s="37"/>
      <c r="G58" s="41" t="s">
        <v>15</v>
      </c>
      <c r="H58" s="43">
        <v>12.7</v>
      </c>
      <c r="I58" s="8">
        <v>15291</v>
      </c>
      <c r="J58" s="37"/>
      <c r="K58" s="37"/>
      <c r="L58" s="37"/>
      <c r="M58" s="42"/>
      <c r="N58" s="42"/>
      <c r="O58" s="42"/>
    </row>
    <row r="59" spans="1:15" ht="20.25" x14ac:dyDescent="0.25">
      <c r="A59" s="36"/>
      <c r="B59" s="37"/>
      <c r="C59" s="37"/>
      <c r="D59" s="37"/>
      <c r="E59" s="37"/>
      <c r="F59" s="37"/>
      <c r="G59" s="41" t="s">
        <v>16</v>
      </c>
      <c r="H59" s="43">
        <v>17.2</v>
      </c>
      <c r="I59" s="8">
        <v>12022</v>
      </c>
      <c r="J59" s="37"/>
      <c r="K59" s="37"/>
      <c r="L59" s="37"/>
      <c r="M59" s="42"/>
      <c r="N59" s="42"/>
      <c r="O59" s="42"/>
    </row>
    <row r="60" spans="1:15" ht="20.25" x14ac:dyDescent="0.25">
      <c r="A60" s="36">
        <v>14</v>
      </c>
      <c r="B60" s="37" t="s">
        <v>103</v>
      </c>
      <c r="C60" s="37" t="s">
        <v>12</v>
      </c>
      <c r="D60" s="37" t="s">
        <v>12</v>
      </c>
      <c r="E60" s="37" t="s">
        <v>12</v>
      </c>
      <c r="F60" s="37" t="s">
        <v>12</v>
      </c>
      <c r="G60" s="37" t="s">
        <v>13</v>
      </c>
      <c r="H60" s="37">
        <v>40</v>
      </c>
      <c r="I60" s="37" t="s">
        <v>13</v>
      </c>
      <c r="J60" s="37">
        <v>398</v>
      </c>
      <c r="K60" s="38">
        <f>H61*I61+H60*J60</f>
        <v>627560</v>
      </c>
      <c r="L60" s="44">
        <v>0.9</v>
      </c>
      <c r="M60" s="39">
        <f>K60*L60</f>
        <v>564804</v>
      </c>
      <c r="N60" s="40">
        <f>M60/1000</f>
        <v>564.80399999999997</v>
      </c>
      <c r="O60" s="40">
        <f t="shared" si="0"/>
        <v>564.79999999999995</v>
      </c>
    </row>
    <row r="61" spans="1:15" ht="20.25" x14ac:dyDescent="0.25">
      <c r="A61" s="36"/>
      <c r="B61" s="37"/>
      <c r="C61" s="37"/>
      <c r="D61" s="37"/>
      <c r="E61" s="37"/>
      <c r="F61" s="37"/>
      <c r="G61" s="41" t="s">
        <v>15</v>
      </c>
      <c r="H61" s="8">
        <v>40</v>
      </c>
      <c r="I61" s="8">
        <v>15291</v>
      </c>
      <c r="J61" s="37"/>
      <c r="K61" s="37"/>
      <c r="L61" s="37"/>
      <c r="M61" s="42"/>
      <c r="N61" s="42"/>
      <c r="O61" s="42"/>
    </row>
    <row r="62" spans="1:15" ht="20.25" x14ac:dyDescent="0.25">
      <c r="A62" s="36">
        <v>15</v>
      </c>
      <c r="B62" s="37" t="s">
        <v>104</v>
      </c>
      <c r="C62" s="37" t="s">
        <v>12</v>
      </c>
      <c r="D62" s="37" t="s">
        <v>12</v>
      </c>
      <c r="E62" s="37" t="s">
        <v>12</v>
      </c>
      <c r="F62" s="37" t="s">
        <v>12</v>
      </c>
      <c r="G62" s="37" t="s">
        <v>13</v>
      </c>
      <c r="H62" s="37">
        <v>41.89</v>
      </c>
      <c r="I62" s="37" t="s">
        <v>13</v>
      </c>
      <c r="J62" s="37">
        <v>398</v>
      </c>
      <c r="K62" s="38">
        <f>H63*I63+H62*J62</f>
        <v>657212.21</v>
      </c>
      <c r="L62" s="37">
        <v>0.91</v>
      </c>
      <c r="M62" s="39">
        <f>K62*L62</f>
        <v>598063.11109999998</v>
      </c>
      <c r="N62" s="40">
        <f>M62/1000</f>
        <v>598.06311110000001</v>
      </c>
      <c r="O62" s="40">
        <f t="shared" si="0"/>
        <v>598.1</v>
      </c>
    </row>
    <row r="63" spans="1:15" ht="20.25" x14ac:dyDescent="0.25">
      <c r="A63" s="36"/>
      <c r="B63" s="37"/>
      <c r="C63" s="37"/>
      <c r="D63" s="37"/>
      <c r="E63" s="37"/>
      <c r="F63" s="37"/>
      <c r="G63" s="41" t="s">
        <v>15</v>
      </c>
      <c r="H63" s="38">
        <v>41.89</v>
      </c>
      <c r="I63" s="8">
        <v>15291</v>
      </c>
      <c r="J63" s="37"/>
      <c r="K63" s="37"/>
      <c r="L63" s="37"/>
      <c r="M63" s="42"/>
      <c r="N63" s="42"/>
      <c r="O63" s="42"/>
    </row>
    <row r="64" spans="1:15" ht="20.25" x14ac:dyDescent="0.25">
      <c r="A64" s="36">
        <v>16</v>
      </c>
      <c r="B64" s="37" t="s">
        <v>105</v>
      </c>
      <c r="C64" s="37" t="s">
        <v>12</v>
      </c>
      <c r="D64" s="37" t="s">
        <v>12</v>
      </c>
      <c r="E64" s="37" t="s">
        <v>12</v>
      </c>
      <c r="F64" s="37" t="s">
        <v>12</v>
      </c>
      <c r="G64" s="37" t="s">
        <v>13</v>
      </c>
      <c r="H64" s="37">
        <v>24</v>
      </c>
      <c r="I64" s="37" t="s">
        <v>13</v>
      </c>
      <c r="J64" s="37">
        <v>398</v>
      </c>
      <c r="K64" s="38">
        <f>H65*I65+H64*J64</f>
        <v>298080</v>
      </c>
      <c r="L64" s="37">
        <v>0.95</v>
      </c>
      <c r="M64" s="39">
        <f>K64*L64</f>
        <v>283176</v>
      </c>
      <c r="N64" s="40">
        <f>M64/1000</f>
        <v>283.17599999999999</v>
      </c>
      <c r="O64" s="40">
        <f t="shared" si="0"/>
        <v>283.2</v>
      </c>
    </row>
    <row r="65" spans="1:15" ht="20.25" x14ac:dyDescent="0.25">
      <c r="A65" s="36"/>
      <c r="B65" s="37"/>
      <c r="C65" s="37"/>
      <c r="D65" s="37"/>
      <c r="E65" s="37"/>
      <c r="F65" s="37"/>
      <c r="G65" s="41" t="s">
        <v>16</v>
      </c>
      <c r="H65" s="8">
        <v>24</v>
      </c>
      <c r="I65" s="8">
        <v>12022</v>
      </c>
      <c r="J65" s="37"/>
      <c r="K65" s="37"/>
      <c r="L65" s="37"/>
      <c r="M65" s="42"/>
      <c r="N65" s="42"/>
      <c r="O65" s="42"/>
    </row>
    <row r="66" spans="1:15" ht="20.25" x14ac:dyDescent="0.25">
      <c r="A66" s="36">
        <v>17</v>
      </c>
      <c r="B66" s="37" t="s">
        <v>106</v>
      </c>
      <c r="C66" s="37" t="s">
        <v>12</v>
      </c>
      <c r="D66" s="37" t="s">
        <v>12</v>
      </c>
      <c r="E66" s="37" t="s">
        <v>12</v>
      </c>
      <c r="F66" s="37" t="s">
        <v>12</v>
      </c>
      <c r="G66" s="37" t="s">
        <v>13</v>
      </c>
      <c r="H66" s="37">
        <v>4.798</v>
      </c>
      <c r="I66" s="37" t="s">
        <v>13</v>
      </c>
      <c r="J66" s="37">
        <v>398</v>
      </c>
      <c r="K66" s="38">
        <f>H67*I67+H66*J66</f>
        <v>75275.822</v>
      </c>
      <c r="L66" s="44">
        <v>0.9</v>
      </c>
      <c r="M66" s="39">
        <f>K66*L66</f>
        <v>67748.239799999996</v>
      </c>
      <c r="N66" s="40">
        <f>M66/1000</f>
        <v>67.748239799999993</v>
      </c>
      <c r="O66" s="40">
        <f t="shared" si="0"/>
        <v>67.7</v>
      </c>
    </row>
    <row r="67" spans="1:15" ht="20.25" x14ac:dyDescent="0.25">
      <c r="A67" s="36"/>
      <c r="B67" s="37"/>
      <c r="C67" s="37"/>
      <c r="D67" s="37"/>
      <c r="E67" s="37"/>
      <c r="F67" s="37"/>
      <c r="G67" s="41" t="s">
        <v>15</v>
      </c>
      <c r="H67" s="45">
        <v>4.798</v>
      </c>
      <c r="I67" s="8">
        <v>15291</v>
      </c>
      <c r="J67" s="37"/>
      <c r="K67" s="37"/>
      <c r="L67" s="37"/>
      <c r="M67" s="42"/>
      <c r="N67" s="42"/>
      <c r="O67" s="42"/>
    </row>
    <row r="68" spans="1:15" ht="20.25" x14ac:dyDescent="0.25">
      <c r="A68" s="36">
        <v>18</v>
      </c>
      <c r="B68" s="37" t="s">
        <v>21</v>
      </c>
      <c r="C68" s="37" t="s">
        <v>12</v>
      </c>
      <c r="D68" s="37" t="s">
        <v>12</v>
      </c>
      <c r="E68" s="37" t="s">
        <v>12</v>
      </c>
      <c r="F68" s="37" t="s">
        <v>12</v>
      </c>
      <c r="G68" s="37" t="s">
        <v>13</v>
      </c>
      <c r="H68" s="37">
        <v>23</v>
      </c>
      <c r="I68" s="37" t="s">
        <v>13</v>
      </c>
      <c r="J68" s="37">
        <v>398</v>
      </c>
      <c r="K68" s="38">
        <f>H69*I69+H68*J68</f>
        <v>433895</v>
      </c>
      <c r="L68" s="37">
        <v>0.71</v>
      </c>
      <c r="M68" s="39">
        <f>K68*L68</f>
        <v>308065.45</v>
      </c>
      <c r="N68" s="40">
        <f>M68/1000</f>
        <v>308.06545</v>
      </c>
      <c r="O68" s="40">
        <f t="shared" si="0"/>
        <v>308.10000000000002</v>
      </c>
    </row>
    <row r="69" spans="1:15" ht="20.25" x14ac:dyDescent="0.25">
      <c r="A69" s="36"/>
      <c r="B69" s="37"/>
      <c r="C69" s="37"/>
      <c r="D69" s="37"/>
      <c r="E69" s="37"/>
      <c r="F69" s="37"/>
      <c r="G69" s="41" t="s">
        <v>14</v>
      </c>
      <c r="H69" s="8">
        <v>23</v>
      </c>
      <c r="I69" s="8">
        <v>18467</v>
      </c>
      <c r="J69" s="37"/>
      <c r="K69" s="37"/>
      <c r="L69" s="37"/>
      <c r="M69" s="42"/>
      <c r="N69" s="42"/>
      <c r="O69" s="42"/>
    </row>
    <row r="70" spans="1:15" ht="20.25" x14ac:dyDescent="0.25">
      <c r="A70" s="36">
        <v>19</v>
      </c>
      <c r="B70" s="37" t="s">
        <v>41</v>
      </c>
      <c r="C70" s="37" t="s">
        <v>12</v>
      </c>
      <c r="D70" s="37" t="s">
        <v>12</v>
      </c>
      <c r="E70" s="37" t="s">
        <v>12</v>
      </c>
      <c r="F70" s="37" t="s">
        <v>12</v>
      </c>
      <c r="G70" s="37" t="s">
        <v>13</v>
      </c>
      <c r="H70" s="37">
        <v>4</v>
      </c>
      <c r="I70" s="37" t="s">
        <v>13</v>
      </c>
      <c r="J70" s="37">
        <v>398</v>
      </c>
      <c r="K70" s="38">
        <f>H71*I71+H70*J70</f>
        <v>62756</v>
      </c>
      <c r="L70" s="44">
        <v>0.9</v>
      </c>
      <c r="M70" s="39">
        <f>K70*L70</f>
        <v>56480.4</v>
      </c>
      <c r="N70" s="40">
        <f>M70/1000</f>
        <v>56.480400000000003</v>
      </c>
      <c r="O70" s="40">
        <f t="shared" si="0"/>
        <v>56.5</v>
      </c>
    </row>
    <row r="71" spans="1:15" ht="20.25" x14ac:dyDescent="0.25">
      <c r="A71" s="36"/>
      <c r="B71" s="37"/>
      <c r="C71" s="37"/>
      <c r="D71" s="37"/>
      <c r="E71" s="37"/>
      <c r="F71" s="37"/>
      <c r="G71" s="41" t="s">
        <v>15</v>
      </c>
      <c r="H71" s="8">
        <v>4</v>
      </c>
      <c r="I71" s="8">
        <v>15291</v>
      </c>
      <c r="J71" s="37"/>
      <c r="K71" s="37"/>
      <c r="L71" s="37"/>
      <c r="M71" s="42"/>
      <c r="N71" s="42"/>
      <c r="O71" s="42"/>
    </row>
    <row r="72" spans="1:15" ht="22.5" x14ac:dyDescent="0.25">
      <c r="A72" s="30" t="s">
        <v>68</v>
      </c>
      <c r="B72" s="31"/>
      <c r="C72" s="31"/>
      <c r="D72" s="31"/>
      <c r="E72" s="31"/>
      <c r="F72" s="31"/>
      <c r="G72" s="32"/>
      <c r="H72" s="33">
        <f>H73+H75+H78+H82+H85+H87+H89</f>
        <v>185.59299999999999</v>
      </c>
      <c r="I72" s="33" t="s">
        <v>13</v>
      </c>
      <c r="J72" s="33" t="s">
        <v>13</v>
      </c>
      <c r="K72" s="34">
        <f>K73+K75+K78+K82+K85+K87+K89</f>
        <v>2794172.7429999998</v>
      </c>
      <c r="L72" s="33" t="s">
        <v>13</v>
      </c>
      <c r="M72" s="35">
        <f>M73+M75+M78+M82+M85+M87+M89</f>
        <v>2404733.3696699999</v>
      </c>
      <c r="N72" s="35"/>
      <c r="O72" s="35"/>
    </row>
    <row r="73" spans="1:15" ht="20.25" x14ac:dyDescent="0.25">
      <c r="A73" s="36">
        <v>20</v>
      </c>
      <c r="B73" s="37" t="s">
        <v>61</v>
      </c>
      <c r="C73" s="37" t="s">
        <v>12</v>
      </c>
      <c r="D73" s="37" t="s">
        <v>12</v>
      </c>
      <c r="E73" s="37" t="s">
        <v>12</v>
      </c>
      <c r="F73" s="37" t="s">
        <v>12</v>
      </c>
      <c r="G73" s="37" t="s">
        <v>13</v>
      </c>
      <c r="H73" s="37">
        <v>29.68</v>
      </c>
      <c r="I73" s="37" t="s">
        <v>13</v>
      </c>
      <c r="J73" s="37">
        <v>398</v>
      </c>
      <c r="K73" s="38">
        <f>H74*I74+H73*J73</f>
        <v>465649.52</v>
      </c>
      <c r="L73" s="44">
        <v>0.91</v>
      </c>
      <c r="M73" s="39">
        <f>K73*L73</f>
        <v>423741.06320000003</v>
      </c>
      <c r="N73" s="40">
        <f>M73/1000</f>
        <v>423.74106320000004</v>
      </c>
      <c r="O73" s="40">
        <f t="shared" si="0"/>
        <v>423.7</v>
      </c>
    </row>
    <row r="74" spans="1:15" ht="20.25" x14ac:dyDescent="0.25">
      <c r="A74" s="36"/>
      <c r="B74" s="37"/>
      <c r="C74" s="37"/>
      <c r="D74" s="37"/>
      <c r="E74" s="37"/>
      <c r="F74" s="37"/>
      <c r="G74" s="41" t="s">
        <v>15</v>
      </c>
      <c r="H74" s="38">
        <v>29.68</v>
      </c>
      <c r="I74" s="8">
        <v>15291</v>
      </c>
      <c r="J74" s="37"/>
      <c r="K74" s="37"/>
      <c r="L74" s="37"/>
      <c r="M74" s="42"/>
      <c r="N74" s="42"/>
      <c r="O74" s="42"/>
    </row>
    <row r="75" spans="1:15" ht="20.25" x14ac:dyDescent="0.25">
      <c r="A75" s="36">
        <v>21</v>
      </c>
      <c r="B75" s="37" t="s">
        <v>107</v>
      </c>
      <c r="C75" s="37" t="s">
        <v>12</v>
      </c>
      <c r="D75" s="37" t="s">
        <v>12</v>
      </c>
      <c r="E75" s="37" t="s">
        <v>12</v>
      </c>
      <c r="F75" s="37" t="s">
        <v>12</v>
      </c>
      <c r="G75" s="37" t="s">
        <v>13</v>
      </c>
      <c r="H75" s="37">
        <v>59.83</v>
      </c>
      <c r="I75" s="37" t="s">
        <v>13</v>
      </c>
      <c r="J75" s="37">
        <v>398</v>
      </c>
      <c r="K75" s="38">
        <f>H76*I76+H77*I77+H75*J75</f>
        <v>927460.2</v>
      </c>
      <c r="L75" s="44">
        <v>0.88</v>
      </c>
      <c r="M75" s="39">
        <f>K75*L75</f>
        <v>816164.97599999991</v>
      </c>
      <c r="N75" s="40">
        <f>M75/1000</f>
        <v>816.16497599999991</v>
      </c>
      <c r="O75" s="40">
        <f t="shared" ref="O75:O132" si="1">ROUND(N75,1)</f>
        <v>816.2</v>
      </c>
    </row>
    <row r="76" spans="1:15" ht="20.25" x14ac:dyDescent="0.25">
      <c r="A76" s="36"/>
      <c r="B76" s="37"/>
      <c r="C76" s="37"/>
      <c r="D76" s="37"/>
      <c r="E76" s="37"/>
      <c r="F76" s="37"/>
      <c r="G76" s="41" t="s">
        <v>15</v>
      </c>
      <c r="H76" s="43">
        <v>56.4</v>
      </c>
      <c r="I76" s="8">
        <v>15291</v>
      </c>
      <c r="J76" s="37"/>
      <c r="K76" s="37"/>
      <c r="L76" s="37"/>
      <c r="M76" s="42"/>
      <c r="N76" s="42"/>
      <c r="O76" s="42"/>
    </row>
    <row r="77" spans="1:15" ht="20.25" x14ac:dyDescent="0.25">
      <c r="A77" s="36"/>
      <c r="B77" s="37"/>
      <c r="C77" s="37"/>
      <c r="D77" s="37"/>
      <c r="E77" s="37"/>
      <c r="F77" s="37"/>
      <c r="G77" s="41" t="s">
        <v>16</v>
      </c>
      <c r="H77" s="38">
        <v>3.43</v>
      </c>
      <c r="I77" s="8">
        <v>12022</v>
      </c>
      <c r="J77" s="37"/>
      <c r="K77" s="37"/>
      <c r="L77" s="37"/>
      <c r="M77" s="42"/>
      <c r="N77" s="42"/>
      <c r="O77" s="42"/>
    </row>
    <row r="78" spans="1:15" ht="20.25" x14ac:dyDescent="0.25">
      <c r="A78" s="36">
        <v>22</v>
      </c>
      <c r="B78" s="37" t="s">
        <v>108</v>
      </c>
      <c r="C78" s="37" t="s">
        <v>12</v>
      </c>
      <c r="D78" s="37" t="s">
        <v>12</v>
      </c>
      <c r="E78" s="37" t="s">
        <v>12</v>
      </c>
      <c r="F78" s="37" t="s">
        <v>12</v>
      </c>
      <c r="G78" s="37" t="s">
        <v>13</v>
      </c>
      <c r="H78" s="37">
        <v>42</v>
      </c>
      <c r="I78" s="37" t="s">
        <v>13</v>
      </c>
      <c r="J78" s="37">
        <v>398</v>
      </c>
      <c r="K78" s="38">
        <f>H79*I79+H80*I80+H81*I81+H78*J78</f>
        <v>733725.8</v>
      </c>
      <c r="L78" s="44">
        <v>0.78</v>
      </c>
      <c r="M78" s="39">
        <f>K78*L78</f>
        <v>572306.12400000007</v>
      </c>
      <c r="N78" s="40">
        <f>M78/1000</f>
        <v>572.30612400000007</v>
      </c>
      <c r="O78" s="40">
        <f t="shared" si="1"/>
        <v>572.29999999999995</v>
      </c>
    </row>
    <row r="79" spans="1:15" ht="20.25" x14ac:dyDescent="0.25">
      <c r="A79" s="36"/>
      <c r="B79" s="37"/>
      <c r="C79" s="37"/>
      <c r="D79" s="37"/>
      <c r="E79" s="37"/>
      <c r="F79" s="37"/>
      <c r="G79" s="41" t="s">
        <v>14</v>
      </c>
      <c r="H79" s="43">
        <v>36.1</v>
      </c>
      <c r="I79" s="8">
        <v>18467</v>
      </c>
      <c r="J79" s="37"/>
      <c r="K79" s="37"/>
      <c r="L79" s="37"/>
      <c r="M79" s="42"/>
      <c r="N79" s="42"/>
      <c r="O79" s="42"/>
    </row>
    <row r="80" spans="1:15" ht="20.25" x14ac:dyDescent="0.25">
      <c r="A80" s="36"/>
      <c r="B80" s="37"/>
      <c r="C80" s="37"/>
      <c r="D80" s="37"/>
      <c r="E80" s="37"/>
      <c r="F80" s="37"/>
      <c r="G80" s="41" t="s">
        <v>15</v>
      </c>
      <c r="H80" s="8">
        <v>2</v>
      </c>
      <c r="I80" s="8">
        <v>15291</v>
      </c>
      <c r="J80" s="37"/>
      <c r="K80" s="37"/>
      <c r="L80" s="37"/>
      <c r="M80" s="42"/>
      <c r="N80" s="42"/>
      <c r="O80" s="42"/>
    </row>
    <row r="81" spans="1:15" ht="20.25" x14ac:dyDescent="0.25">
      <c r="A81" s="36"/>
      <c r="B81" s="37"/>
      <c r="C81" s="37"/>
      <c r="D81" s="37"/>
      <c r="E81" s="37"/>
      <c r="F81" s="37"/>
      <c r="G81" s="41" t="s">
        <v>18</v>
      </c>
      <c r="H81" s="43">
        <v>3.9</v>
      </c>
      <c r="I81" s="8">
        <v>5069</v>
      </c>
      <c r="J81" s="37"/>
      <c r="K81" s="37"/>
      <c r="L81" s="37"/>
      <c r="M81" s="42"/>
      <c r="N81" s="42"/>
      <c r="O81" s="42"/>
    </row>
    <row r="82" spans="1:15" ht="20.25" x14ac:dyDescent="0.25">
      <c r="A82" s="36">
        <v>23</v>
      </c>
      <c r="B82" s="37" t="s">
        <v>109</v>
      </c>
      <c r="C82" s="37" t="s">
        <v>12</v>
      </c>
      <c r="D82" s="37" t="s">
        <v>12</v>
      </c>
      <c r="E82" s="37" t="s">
        <v>12</v>
      </c>
      <c r="F82" s="37" t="s">
        <v>12</v>
      </c>
      <c r="G82" s="37" t="s">
        <v>13</v>
      </c>
      <c r="H82" s="37">
        <v>3.1429999999999998</v>
      </c>
      <c r="I82" s="37" t="s">
        <v>13</v>
      </c>
      <c r="J82" s="37">
        <v>398</v>
      </c>
      <c r="K82" s="38">
        <f>H83*I83+H84*I84+H82*J82</f>
        <v>18317.423000000003</v>
      </c>
      <c r="L82" s="44">
        <v>0.89</v>
      </c>
      <c r="M82" s="39">
        <f>K82*L82</f>
        <v>16302.506470000002</v>
      </c>
      <c r="N82" s="40">
        <f>M82/1000</f>
        <v>16.302506470000001</v>
      </c>
      <c r="O82" s="40">
        <f t="shared" si="1"/>
        <v>16.3</v>
      </c>
    </row>
    <row r="83" spans="1:15" ht="20.25" x14ac:dyDescent="0.25">
      <c r="A83" s="36"/>
      <c r="B83" s="37"/>
      <c r="C83" s="37"/>
      <c r="D83" s="37"/>
      <c r="E83" s="37"/>
      <c r="F83" s="37"/>
      <c r="G83" s="41" t="s">
        <v>15</v>
      </c>
      <c r="H83" s="45">
        <v>0.111</v>
      </c>
      <c r="I83" s="8">
        <v>15291</v>
      </c>
      <c r="J83" s="37"/>
      <c r="K83" s="37"/>
      <c r="L83" s="37"/>
      <c r="M83" s="42"/>
      <c r="N83" s="42"/>
      <c r="O83" s="42"/>
    </row>
    <row r="84" spans="1:15" ht="20.25" x14ac:dyDescent="0.25">
      <c r="A84" s="36"/>
      <c r="B84" s="37"/>
      <c r="C84" s="37"/>
      <c r="D84" s="37"/>
      <c r="E84" s="37"/>
      <c r="F84" s="37"/>
      <c r="G84" s="41" t="s">
        <v>18</v>
      </c>
      <c r="H84" s="45">
        <v>3.032</v>
      </c>
      <c r="I84" s="8">
        <v>5069</v>
      </c>
      <c r="J84" s="37"/>
      <c r="K84" s="37"/>
      <c r="L84" s="37"/>
      <c r="M84" s="42"/>
      <c r="N84" s="42"/>
      <c r="O84" s="42"/>
    </row>
    <row r="85" spans="1:15" ht="20.25" x14ac:dyDescent="0.25">
      <c r="A85" s="36">
        <v>24</v>
      </c>
      <c r="B85" s="37" t="s">
        <v>110</v>
      </c>
      <c r="C85" s="37" t="s">
        <v>12</v>
      </c>
      <c r="D85" s="37" t="s">
        <v>12</v>
      </c>
      <c r="E85" s="37" t="s">
        <v>12</v>
      </c>
      <c r="F85" s="37" t="s">
        <v>12</v>
      </c>
      <c r="G85" s="37" t="s">
        <v>13</v>
      </c>
      <c r="H85" s="37">
        <v>15.9</v>
      </c>
      <c r="I85" s="37" t="s">
        <v>13</v>
      </c>
      <c r="J85" s="37">
        <v>398</v>
      </c>
      <c r="K85" s="38">
        <f>H86*I86+H85*J85</f>
        <v>197478.00000000003</v>
      </c>
      <c r="L85" s="44">
        <v>0.86</v>
      </c>
      <c r="M85" s="39">
        <f>K85*L85</f>
        <v>169831.08000000002</v>
      </c>
      <c r="N85" s="40">
        <f>M85/1000</f>
        <v>169.83108000000001</v>
      </c>
      <c r="O85" s="40">
        <f t="shared" si="1"/>
        <v>169.8</v>
      </c>
    </row>
    <row r="86" spans="1:15" ht="20.25" x14ac:dyDescent="0.25">
      <c r="A86" s="36"/>
      <c r="B86" s="37"/>
      <c r="C86" s="37"/>
      <c r="D86" s="37"/>
      <c r="E86" s="37"/>
      <c r="F86" s="37"/>
      <c r="G86" s="41" t="s">
        <v>16</v>
      </c>
      <c r="H86" s="43">
        <v>15.9</v>
      </c>
      <c r="I86" s="8">
        <v>12022</v>
      </c>
      <c r="J86" s="37"/>
      <c r="K86" s="37"/>
      <c r="L86" s="37"/>
      <c r="M86" s="42"/>
      <c r="N86" s="42"/>
      <c r="O86" s="42"/>
    </row>
    <row r="87" spans="1:15" ht="20.25" x14ac:dyDescent="0.25">
      <c r="A87" s="36">
        <v>25</v>
      </c>
      <c r="B87" s="37" t="s">
        <v>111</v>
      </c>
      <c r="C87" s="37" t="s">
        <v>12</v>
      </c>
      <c r="D87" s="37" t="s">
        <v>12</v>
      </c>
      <c r="E87" s="37" t="s">
        <v>12</v>
      </c>
      <c r="F87" s="37" t="s">
        <v>12</v>
      </c>
      <c r="G87" s="37" t="s">
        <v>13</v>
      </c>
      <c r="H87" s="37">
        <v>5.04</v>
      </c>
      <c r="I87" s="37" t="s">
        <v>13</v>
      </c>
      <c r="J87" s="37">
        <v>398</v>
      </c>
      <c r="K87" s="38">
        <f>H88*I88+H87*J87</f>
        <v>62596.799999999996</v>
      </c>
      <c r="L87" s="44">
        <v>0.9</v>
      </c>
      <c r="M87" s="39">
        <f>K87*L87</f>
        <v>56337.119999999995</v>
      </c>
      <c r="N87" s="40">
        <f>M87/1000</f>
        <v>56.337119999999999</v>
      </c>
      <c r="O87" s="40">
        <f t="shared" si="1"/>
        <v>56.3</v>
      </c>
    </row>
    <row r="88" spans="1:15" ht="20.25" x14ac:dyDescent="0.25">
      <c r="A88" s="36"/>
      <c r="B88" s="37"/>
      <c r="C88" s="37"/>
      <c r="D88" s="37"/>
      <c r="E88" s="37"/>
      <c r="F88" s="37"/>
      <c r="G88" s="41" t="s">
        <v>16</v>
      </c>
      <c r="H88" s="38">
        <v>5.04</v>
      </c>
      <c r="I88" s="8">
        <v>12022</v>
      </c>
      <c r="J88" s="37"/>
      <c r="K88" s="37"/>
      <c r="L88" s="37"/>
      <c r="M88" s="42"/>
      <c r="N88" s="42"/>
      <c r="O88" s="42"/>
    </row>
    <row r="89" spans="1:15" ht="20.25" x14ac:dyDescent="0.25">
      <c r="A89" s="36">
        <v>26</v>
      </c>
      <c r="B89" s="37" t="s">
        <v>112</v>
      </c>
      <c r="C89" s="37" t="s">
        <v>12</v>
      </c>
      <c r="D89" s="37" t="s">
        <v>12</v>
      </c>
      <c r="E89" s="37" t="s">
        <v>12</v>
      </c>
      <c r="F89" s="37" t="s">
        <v>12</v>
      </c>
      <c r="G89" s="37" t="s">
        <v>13</v>
      </c>
      <c r="H89" s="37">
        <v>30</v>
      </c>
      <c r="I89" s="37" t="s">
        <v>13</v>
      </c>
      <c r="J89" s="37">
        <v>398</v>
      </c>
      <c r="K89" s="38">
        <f>H90*I90+H91*I91+H89*J89</f>
        <v>388945</v>
      </c>
      <c r="L89" s="44">
        <v>0.9</v>
      </c>
      <c r="M89" s="39">
        <f>K89*L89</f>
        <v>350050.5</v>
      </c>
      <c r="N89" s="40">
        <f>M89/1000</f>
        <v>350.0505</v>
      </c>
      <c r="O89" s="40">
        <f t="shared" si="1"/>
        <v>350.1</v>
      </c>
    </row>
    <row r="90" spans="1:15" ht="20.25" x14ac:dyDescent="0.25">
      <c r="A90" s="36"/>
      <c r="B90" s="37"/>
      <c r="C90" s="37"/>
      <c r="D90" s="37"/>
      <c r="E90" s="37"/>
      <c r="F90" s="37"/>
      <c r="G90" s="41" t="s">
        <v>15</v>
      </c>
      <c r="H90" s="8">
        <v>5</v>
      </c>
      <c r="I90" s="8">
        <v>15291</v>
      </c>
      <c r="J90" s="37"/>
      <c r="K90" s="37"/>
      <c r="L90" s="37"/>
      <c r="M90" s="42"/>
      <c r="N90" s="42"/>
      <c r="O90" s="42"/>
    </row>
    <row r="91" spans="1:15" ht="20.25" x14ac:dyDescent="0.25">
      <c r="A91" s="36"/>
      <c r="B91" s="37"/>
      <c r="C91" s="37"/>
      <c r="D91" s="37"/>
      <c r="E91" s="37"/>
      <c r="F91" s="37"/>
      <c r="G91" s="41" t="s">
        <v>16</v>
      </c>
      <c r="H91" s="8">
        <v>25</v>
      </c>
      <c r="I91" s="8">
        <v>12022</v>
      </c>
      <c r="J91" s="37"/>
      <c r="K91" s="37"/>
      <c r="L91" s="37"/>
      <c r="M91" s="42"/>
      <c r="N91" s="42"/>
      <c r="O91" s="42"/>
    </row>
    <row r="92" spans="1:15" ht="22.5" x14ac:dyDescent="0.25">
      <c r="A92" s="30" t="s">
        <v>69</v>
      </c>
      <c r="B92" s="31"/>
      <c r="C92" s="31"/>
      <c r="D92" s="31"/>
      <c r="E92" s="31"/>
      <c r="F92" s="31"/>
      <c r="G92" s="32"/>
      <c r="H92" s="33">
        <f>H93+H99+H104+H107+H110+H115+H118+H123+H125+H127+H132</f>
        <v>552.80000000000007</v>
      </c>
      <c r="I92" s="33" t="s">
        <v>13</v>
      </c>
      <c r="J92" s="33" t="s">
        <v>13</v>
      </c>
      <c r="K92" s="34">
        <f>K93+K99+K104+K107+K110+K115+K118+K123+K125+K127+K132</f>
        <v>7732619.3400000008</v>
      </c>
      <c r="L92" s="33" t="s">
        <v>13</v>
      </c>
      <c r="M92" s="35">
        <f>M93+M99+M104+M107+M110+M115+M118+M123+M125+M127+M132</f>
        <v>6996516.9176000003</v>
      </c>
      <c r="N92" s="35"/>
      <c r="O92" s="35"/>
    </row>
    <row r="93" spans="1:15" ht="20.25" x14ac:dyDescent="0.25">
      <c r="A93" s="36">
        <v>27</v>
      </c>
      <c r="B93" s="37" t="s">
        <v>23</v>
      </c>
      <c r="C93" s="37" t="s">
        <v>12</v>
      </c>
      <c r="D93" s="37" t="s">
        <v>12</v>
      </c>
      <c r="E93" s="37" t="s">
        <v>12</v>
      </c>
      <c r="F93" s="37" t="s">
        <v>12</v>
      </c>
      <c r="G93" s="37" t="s">
        <v>13</v>
      </c>
      <c r="H93" s="37">
        <v>58</v>
      </c>
      <c r="I93" s="8" t="s">
        <v>13</v>
      </c>
      <c r="J93" s="37">
        <v>398</v>
      </c>
      <c r="K93" s="38">
        <f>H94*I94+H95*I95+H96*I96+H97*I97+H98*I98+H93*J93</f>
        <v>748508.1</v>
      </c>
      <c r="L93" s="38">
        <v>0.91</v>
      </c>
      <c r="M93" s="46">
        <f>K93*L93</f>
        <v>681142.37100000004</v>
      </c>
      <c r="N93" s="40">
        <f>M93/1000</f>
        <v>681.14237100000003</v>
      </c>
      <c r="O93" s="40">
        <f t="shared" si="1"/>
        <v>681.1</v>
      </c>
    </row>
    <row r="94" spans="1:15" ht="20.25" x14ac:dyDescent="0.25">
      <c r="A94" s="36"/>
      <c r="B94" s="37"/>
      <c r="C94" s="37"/>
      <c r="D94" s="37"/>
      <c r="E94" s="37"/>
      <c r="F94" s="37"/>
      <c r="G94" s="41" t="s">
        <v>14</v>
      </c>
      <c r="H94" s="38">
        <v>7.75</v>
      </c>
      <c r="I94" s="8">
        <v>18467</v>
      </c>
      <c r="J94" s="37"/>
      <c r="K94" s="37"/>
      <c r="L94" s="37"/>
      <c r="M94" s="42"/>
      <c r="N94" s="42"/>
      <c r="O94" s="42"/>
    </row>
    <row r="95" spans="1:15" ht="20.25" x14ac:dyDescent="0.25">
      <c r="A95" s="36"/>
      <c r="B95" s="37"/>
      <c r="C95" s="37"/>
      <c r="D95" s="37"/>
      <c r="E95" s="37"/>
      <c r="F95" s="37"/>
      <c r="G95" s="41" t="s">
        <v>15</v>
      </c>
      <c r="H95" s="38">
        <v>18.649999999999999</v>
      </c>
      <c r="I95" s="8">
        <v>15291</v>
      </c>
      <c r="J95" s="37"/>
      <c r="K95" s="37"/>
      <c r="L95" s="37"/>
      <c r="M95" s="42"/>
      <c r="N95" s="42"/>
      <c r="O95" s="42"/>
    </row>
    <row r="96" spans="1:15" ht="20.25" x14ac:dyDescent="0.25">
      <c r="A96" s="36"/>
      <c r="B96" s="37"/>
      <c r="C96" s="37"/>
      <c r="D96" s="37"/>
      <c r="E96" s="37"/>
      <c r="F96" s="37"/>
      <c r="G96" s="41" t="s">
        <v>16</v>
      </c>
      <c r="H96" s="43">
        <v>13.8</v>
      </c>
      <c r="I96" s="8">
        <v>12022</v>
      </c>
      <c r="J96" s="37"/>
      <c r="K96" s="37"/>
      <c r="L96" s="37"/>
      <c r="M96" s="42"/>
      <c r="N96" s="42"/>
      <c r="O96" s="42"/>
    </row>
    <row r="97" spans="1:15" ht="40.5" x14ac:dyDescent="0.25">
      <c r="A97" s="36"/>
      <c r="B97" s="37"/>
      <c r="C97" s="37"/>
      <c r="D97" s="37"/>
      <c r="E97" s="37"/>
      <c r="F97" s="37"/>
      <c r="G97" s="41" t="s">
        <v>17</v>
      </c>
      <c r="H97" s="43">
        <v>12.3</v>
      </c>
      <c r="I97" s="8">
        <v>8402</v>
      </c>
      <c r="J97" s="37"/>
      <c r="K97" s="37"/>
      <c r="L97" s="37"/>
      <c r="M97" s="42"/>
      <c r="N97" s="42"/>
      <c r="O97" s="42"/>
    </row>
    <row r="98" spans="1:15" ht="20.25" x14ac:dyDescent="0.25">
      <c r="A98" s="36"/>
      <c r="B98" s="37"/>
      <c r="C98" s="37"/>
      <c r="D98" s="37"/>
      <c r="E98" s="37"/>
      <c r="F98" s="37"/>
      <c r="G98" s="41" t="s">
        <v>18</v>
      </c>
      <c r="H98" s="43">
        <v>5.5</v>
      </c>
      <c r="I98" s="8">
        <v>5069</v>
      </c>
      <c r="J98" s="37"/>
      <c r="K98" s="37"/>
      <c r="L98" s="37"/>
      <c r="M98" s="42"/>
      <c r="N98" s="42"/>
      <c r="O98" s="42"/>
    </row>
    <row r="99" spans="1:15" ht="20.25" x14ac:dyDescent="0.25">
      <c r="A99" s="36">
        <v>28</v>
      </c>
      <c r="B99" s="37" t="s">
        <v>47</v>
      </c>
      <c r="C99" s="37" t="s">
        <v>12</v>
      </c>
      <c r="D99" s="37" t="s">
        <v>12</v>
      </c>
      <c r="E99" s="37" t="s">
        <v>12</v>
      </c>
      <c r="F99" s="37" t="s">
        <v>12</v>
      </c>
      <c r="G99" s="37" t="s">
        <v>13</v>
      </c>
      <c r="H99" s="37">
        <v>63.5</v>
      </c>
      <c r="I99" s="8" t="s">
        <v>13</v>
      </c>
      <c r="J99" s="37">
        <v>398</v>
      </c>
      <c r="K99" s="38">
        <f>H100*I100+H101*I101+H102*I102+H103*I103+H99*J99</f>
        <v>919089.5</v>
      </c>
      <c r="L99" s="38">
        <v>0.91</v>
      </c>
      <c r="M99" s="46">
        <f>K99*L99</f>
        <v>836371.44500000007</v>
      </c>
      <c r="N99" s="40">
        <f>M99/1000</f>
        <v>836.37144500000011</v>
      </c>
      <c r="O99" s="40">
        <f t="shared" si="1"/>
        <v>836.4</v>
      </c>
    </row>
    <row r="100" spans="1:15" ht="20.25" x14ac:dyDescent="0.25">
      <c r="A100" s="36"/>
      <c r="B100" s="37"/>
      <c r="C100" s="37"/>
      <c r="D100" s="37"/>
      <c r="E100" s="37"/>
      <c r="F100" s="37"/>
      <c r="G100" s="41" t="s">
        <v>14</v>
      </c>
      <c r="H100" s="43">
        <v>16.5</v>
      </c>
      <c r="I100" s="8">
        <v>18467</v>
      </c>
      <c r="J100" s="37"/>
      <c r="K100" s="37"/>
      <c r="L100" s="37"/>
      <c r="M100" s="42"/>
      <c r="N100" s="42"/>
      <c r="O100" s="42"/>
    </row>
    <row r="101" spans="1:15" ht="20.25" x14ac:dyDescent="0.25">
      <c r="A101" s="36"/>
      <c r="B101" s="37"/>
      <c r="C101" s="37"/>
      <c r="D101" s="37"/>
      <c r="E101" s="37"/>
      <c r="F101" s="37"/>
      <c r="G101" s="41" t="s">
        <v>15</v>
      </c>
      <c r="H101" s="8">
        <v>18</v>
      </c>
      <c r="I101" s="8">
        <v>15291</v>
      </c>
      <c r="J101" s="37"/>
      <c r="K101" s="37"/>
      <c r="L101" s="37"/>
      <c r="M101" s="42"/>
      <c r="N101" s="42"/>
      <c r="O101" s="42"/>
    </row>
    <row r="102" spans="1:15" ht="20.25" x14ac:dyDescent="0.25">
      <c r="A102" s="36"/>
      <c r="B102" s="37"/>
      <c r="C102" s="37"/>
      <c r="D102" s="37"/>
      <c r="E102" s="37"/>
      <c r="F102" s="37"/>
      <c r="G102" s="41" t="s">
        <v>16</v>
      </c>
      <c r="H102" s="8">
        <v>24</v>
      </c>
      <c r="I102" s="8">
        <v>12022</v>
      </c>
      <c r="J102" s="37"/>
      <c r="K102" s="37"/>
      <c r="L102" s="37"/>
      <c r="M102" s="42"/>
      <c r="N102" s="42"/>
      <c r="O102" s="42"/>
    </row>
    <row r="103" spans="1:15" ht="20.25" x14ac:dyDescent="0.25">
      <c r="A103" s="36"/>
      <c r="B103" s="37"/>
      <c r="C103" s="37"/>
      <c r="D103" s="37"/>
      <c r="E103" s="37"/>
      <c r="F103" s="37"/>
      <c r="G103" s="41" t="s">
        <v>18</v>
      </c>
      <c r="H103" s="8">
        <v>5</v>
      </c>
      <c r="I103" s="8">
        <v>5069</v>
      </c>
      <c r="J103" s="37"/>
      <c r="K103" s="37"/>
      <c r="L103" s="37"/>
      <c r="M103" s="42"/>
      <c r="N103" s="42"/>
      <c r="O103" s="42"/>
    </row>
    <row r="104" spans="1:15" ht="20.25" x14ac:dyDescent="0.25">
      <c r="A104" s="36">
        <v>29</v>
      </c>
      <c r="B104" s="37" t="s">
        <v>113</v>
      </c>
      <c r="C104" s="37" t="s">
        <v>12</v>
      </c>
      <c r="D104" s="37" t="s">
        <v>12</v>
      </c>
      <c r="E104" s="37" t="s">
        <v>12</v>
      </c>
      <c r="F104" s="37" t="s">
        <v>12</v>
      </c>
      <c r="G104" s="37" t="s">
        <v>13</v>
      </c>
      <c r="H104" s="37">
        <v>2.8</v>
      </c>
      <c r="I104" s="8" t="s">
        <v>13</v>
      </c>
      <c r="J104" s="37">
        <v>398</v>
      </c>
      <c r="K104" s="38">
        <f>H105*I105+H106*I106+H104*J104</f>
        <v>46438.239999999998</v>
      </c>
      <c r="L104" s="38">
        <v>0.89</v>
      </c>
      <c r="M104" s="46">
        <f>K104*L104</f>
        <v>41330.033599999995</v>
      </c>
      <c r="N104" s="40">
        <f>M104/1000</f>
        <v>41.330033599999993</v>
      </c>
      <c r="O104" s="40">
        <f t="shared" si="1"/>
        <v>41.3</v>
      </c>
    </row>
    <row r="105" spans="1:15" ht="20.25" x14ac:dyDescent="0.25">
      <c r="A105" s="36"/>
      <c r="B105" s="37"/>
      <c r="C105" s="37"/>
      <c r="D105" s="37"/>
      <c r="E105" s="37"/>
      <c r="F105" s="37"/>
      <c r="G105" s="41" t="s">
        <v>14</v>
      </c>
      <c r="H105" s="38">
        <v>0.79</v>
      </c>
      <c r="I105" s="8">
        <v>18467</v>
      </c>
      <c r="J105" s="37"/>
      <c r="K105" s="37"/>
      <c r="L105" s="37"/>
      <c r="M105" s="42"/>
      <c r="N105" s="42"/>
      <c r="O105" s="42"/>
    </row>
    <row r="106" spans="1:15" ht="20.25" x14ac:dyDescent="0.25">
      <c r="A106" s="36"/>
      <c r="B106" s="37"/>
      <c r="C106" s="37"/>
      <c r="D106" s="37"/>
      <c r="E106" s="37"/>
      <c r="F106" s="37"/>
      <c r="G106" s="41" t="s">
        <v>15</v>
      </c>
      <c r="H106" s="38">
        <v>2.0099999999999998</v>
      </c>
      <c r="I106" s="8">
        <v>15291</v>
      </c>
      <c r="J106" s="37"/>
      <c r="K106" s="37"/>
      <c r="L106" s="37"/>
      <c r="M106" s="42"/>
      <c r="N106" s="42"/>
      <c r="O106" s="42"/>
    </row>
    <row r="107" spans="1:15" ht="20.25" x14ac:dyDescent="0.25">
      <c r="A107" s="36">
        <v>30</v>
      </c>
      <c r="B107" s="37" t="s">
        <v>114</v>
      </c>
      <c r="C107" s="37" t="s">
        <v>12</v>
      </c>
      <c r="D107" s="37" t="s">
        <v>12</v>
      </c>
      <c r="E107" s="37" t="s">
        <v>12</v>
      </c>
      <c r="F107" s="37" t="s">
        <v>12</v>
      </c>
      <c r="G107" s="37" t="s">
        <v>13</v>
      </c>
      <c r="H107" s="37">
        <v>129</v>
      </c>
      <c r="I107" s="8" t="s">
        <v>13</v>
      </c>
      <c r="J107" s="37">
        <v>398</v>
      </c>
      <c r="K107" s="38">
        <f>H108*I108+H109*I109+H107*J107</f>
        <v>1791820.8</v>
      </c>
      <c r="L107" s="38">
        <v>0.9</v>
      </c>
      <c r="M107" s="46">
        <f>K107*L107</f>
        <v>1612638.72</v>
      </c>
      <c r="N107" s="40">
        <f>M107/1000</f>
        <v>1612.6387199999999</v>
      </c>
      <c r="O107" s="40">
        <f t="shared" si="1"/>
        <v>1612.6</v>
      </c>
    </row>
    <row r="108" spans="1:15" ht="20.25" x14ac:dyDescent="0.25">
      <c r="A108" s="36"/>
      <c r="B108" s="37"/>
      <c r="C108" s="37"/>
      <c r="D108" s="37"/>
      <c r="E108" s="37"/>
      <c r="F108" s="37"/>
      <c r="G108" s="41" t="s">
        <v>14</v>
      </c>
      <c r="H108" s="43">
        <v>81.099999999999994</v>
      </c>
      <c r="I108" s="8">
        <v>18467</v>
      </c>
      <c r="J108" s="37"/>
      <c r="K108" s="37"/>
      <c r="L108" s="37"/>
      <c r="M108" s="42"/>
      <c r="N108" s="42"/>
      <c r="O108" s="42"/>
    </row>
    <row r="109" spans="1:15" ht="20.25" x14ac:dyDescent="0.25">
      <c r="A109" s="36"/>
      <c r="B109" s="37"/>
      <c r="C109" s="37"/>
      <c r="D109" s="37"/>
      <c r="E109" s="37"/>
      <c r="F109" s="37"/>
      <c r="G109" s="41" t="s">
        <v>18</v>
      </c>
      <c r="H109" s="43">
        <v>47.9</v>
      </c>
      <c r="I109" s="8">
        <v>5069</v>
      </c>
      <c r="J109" s="37"/>
      <c r="K109" s="37"/>
      <c r="L109" s="37"/>
      <c r="M109" s="42"/>
      <c r="N109" s="42"/>
      <c r="O109" s="42"/>
    </row>
    <row r="110" spans="1:15" ht="20.25" x14ac:dyDescent="0.25">
      <c r="A110" s="36">
        <v>31</v>
      </c>
      <c r="B110" s="37" t="s">
        <v>115</v>
      </c>
      <c r="C110" s="37" t="s">
        <v>12</v>
      </c>
      <c r="D110" s="37" t="s">
        <v>12</v>
      </c>
      <c r="E110" s="37" t="s">
        <v>12</v>
      </c>
      <c r="F110" s="37" t="s">
        <v>12</v>
      </c>
      <c r="G110" s="37" t="s">
        <v>13</v>
      </c>
      <c r="H110" s="37">
        <v>37</v>
      </c>
      <c r="I110" s="8" t="s">
        <v>13</v>
      </c>
      <c r="J110" s="37">
        <v>398</v>
      </c>
      <c r="K110" s="38">
        <f>H111*I111+H112*I112+H113*I113+H114*I114+H110*J110</f>
        <v>487615</v>
      </c>
      <c r="L110" s="38">
        <v>0.9</v>
      </c>
      <c r="M110" s="46">
        <f>K110*L110</f>
        <v>438853.5</v>
      </c>
      <c r="N110" s="40">
        <f>M110/1000</f>
        <v>438.8535</v>
      </c>
      <c r="O110" s="40">
        <f t="shared" si="1"/>
        <v>438.9</v>
      </c>
    </row>
    <row r="111" spans="1:15" ht="20.25" x14ac:dyDescent="0.25">
      <c r="A111" s="36"/>
      <c r="B111" s="37"/>
      <c r="C111" s="37"/>
      <c r="D111" s="37"/>
      <c r="E111" s="37"/>
      <c r="F111" s="37"/>
      <c r="G111" s="41" t="s">
        <v>14</v>
      </c>
      <c r="H111" s="8">
        <v>5</v>
      </c>
      <c r="I111" s="8">
        <v>18467</v>
      </c>
      <c r="J111" s="37"/>
      <c r="K111" s="37"/>
      <c r="L111" s="37"/>
      <c r="M111" s="42"/>
      <c r="N111" s="42"/>
      <c r="O111" s="42"/>
    </row>
    <row r="112" spans="1:15" ht="20.25" x14ac:dyDescent="0.25">
      <c r="A112" s="36"/>
      <c r="B112" s="37"/>
      <c r="C112" s="37"/>
      <c r="D112" s="37"/>
      <c r="E112" s="37"/>
      <c r="F112" s="37"/>
      <c r="G112" s="41" t="s">
        <v>15</v>
      </c>
      <c r="H112" s="8">
        <v>20</v>
      </c>
      <c r="I112" s="8">
        <v>15291</v>
      </c>
      <c r="J112" s="37"/>
      <c r="K112" s="37"/>
      <c r="L112" s="37"/>
      <c r="M112" s="42"/>
      <c r="N112" s="42"/>
      <c r="O112" s="42"/>
    </row>
    <row r="113" spans="1:15" ht="20.25" x14ac:dyDescent="0.25">
      <c r="A113" s="36"/>
      <c r="B113" s="37"/>
      <c r="C113" s="37"/>
      <c r="D113" s="37"/>
      <c r="E113" s="37"/>
      <c r="F113" s="37"/>
      <c r="G113" s="41" t="s">
        <v>16</v>
      </c>
      <c r="H113" s="8">
        <v>2</v>
      </c>
      <c r="I113" s="8">
        <v>12022</v>
      </c>
      <c r="J113" s="37"/>
      <c r="K113" s="37"/>
      <c r="L113" s="37"/>
      <c r="M113" s="42"/>
      <c r="N113" s="42"/>
      <c r="O113" s="42"/>
    </row>
    <row r="114" spans="1:15" ht="20.25" x14ac:dyDescent="0.25">
      <c r="A114" s="36"/>
      <c r="B114" s="37"/>
      <c r="C114" s="37"/>
      <c r="D114" s="37"/>
      <c r="E114" s="37"/>
      <c r="F114" s="37"/>
      <c r="G114" s="41" t="s">
        <v>18</v>
      </c>
      <c r="H114" s="8">
        <v>10</v>
      </c>
      <c r="I114" s="8">
        <v>5069</v>
      </c>
      <c r="J114" s="37"/>
      <c r="K114" s="37"/>
      <c r="L114" s="37"/>
      <c r="M114" s="42"/>
      <c r="N114" s="42"/>
      <c r="O114" s="42"/>
    </row>
    <row r="115" spans="1:15" ht="20.25" x14ac:dyDescent="0.25">
      <c r="A115" s="36">
        <v>32</v>
      </c>
      <c r="B115" s="37" t="s">
        <v>116</v>
      </c>
      <c r="C115" s="37" t="s">
        <v>12</v>
      </c>
      <c r="D115" s="37" t="s">
        <v>12</v>
      </c>
      <c r="E115" s="37" t="s">
        <v>12</v>
      </c>
      <c r="F115" s="37" t="s">
        <v>12</v>
      </c>
      <c r="G115" s="37" t="s">
        <v>13</v>
      </c>
      <c r="H115" s="37">
        <v>50</v>
      </c>
      <c r="I115" s="8" t="s">
        <v>13</v>
      </c>
      <c r="J115" s="37">
        <v>398</v>
      </c>
      <c r="K115" s="38">
        <f>H116*I116+H117*I117+H115*J115</f>
        <v>863850</v>
      </c>
      <c r="L115" s="38">
        <v>0.9</v>
      </c>
      <c r="M115" s="46">
        <f>K115*L115</f>
        <v>777465</v>
      </c>
      <c r="N115" s="40">
        <f>M115/1000</f>
        <v>777.46500000000003</v>
      </c>
      <c r="O115" s="40">
        <f t="shared" si="1"/>
        <v>777.5</v>
      </c>
    </row>
    <row r="116" spans="1:15" ht="20.25" x14ac:dyDescent="0.25">
      <c r="A116" s="36"/>
      <c r="B116" s="37"/>
      <c r="C116" s="37"/>
      <c r="D116" s="37"/>
      <c r="E116" s="37"/>
      <c r="F116" s="37"/>
      <c r="G116" s="41" t="s">
        <v>14</v>
      </c>
      <c r="H116" s="8">
        <v>25</v>
      </c>
      <c r="I116" s="8">
        <v>18467</v>
      </c>
      <c r="J116" s="37"/>
      <c r="K116" s="37"/>
      <c r="L116" s="37"/>
      <c r="M116" s="42"/>
      <c r="N116" s="42"/>
      <c r="O116" s="42"/>
    </row>
    <row r="117" spans="1:15" ht="20.25" x14ac:dyDescent="0.25">
      <c r="A117" s="36"/>
      <c r="B117" s="37"/>
      <c r="C117" s="37"/>
      <c r="D117" s="37"/>
      <c r="E117" s="37"/>
      <c r="F117" s="37"/>
      <c r="G117" s="41" t="s">
        <v>15</v>
      </c>
      <c r="H117" s="8">
        <v>25</v>
      </c>
      <c r="I117" s="8">
        <v>15291</v>
      </c>
      <c r="J117" s="37"/>
      <c r="K117" s="37"/>
      <c r="L117" s="37"/>
      <c r="M117" s="42"/>
      <c r="N117" s="42"/>
      <c r="O117" s="42"/>
    </row>
    <row r="118" spans="1:15" ht="20.25" x14ac:dyDescent="0.25">
      <c r="A118" s="36">
        <v>33</v>
      </c>
      <c r="B118" s="37" t="s">
        <v>59</v>
      </c>
      <c r="C118" s="37" t="s">
        <v>12</v>
      </c>
      <c r="D118" s="37" t="s">
        <v>12</v>
      </c>
      <c r="E118" s="37" t="s">
        <v>12</v>
      </c>
      <c r="F118" s="37" t="s">
        <v>12</v>
      </c>
      <c r="G118" s="37" t="s">
        <v>13</v>
      </c>
      <c r="H118" s="37">
        <v>74.8</v>
      </c>
      <c r="I118" s="8" t="s">
        <v>13</v>
      </c>
      <c r="J118" s="37">
        <v>398</v>
      </c>
      <c r="K118" s="38">
        <f>H119*I119+H120*I120+H121*I121+H122*I122+H118*J118</f>
        <v>819330.80000000016</v>
      </c>
      <c r="L118" s="38">
        <v>0.91</v>
      </c>
      <c r="M118" s="46">
        <f>K118*L118</f>
        <v>745591.02800000017</v>
      </c>
      <c r="N118" s="40">
        <f>M118/1000</f>
        <v>745.59102800000016</v>
      </c>
      <c r="O118" s="40">
        <f t="shared" si="1"/>
        <v>745.6</v>
      </c>
    </row>
    <row r="119" spans="1:15" ht="20.25" x14ac:dyDescent="0.25">
      <c r="A119" s="36"/>
      <c r="B119" s="37"/>
      <c r="C119" s="37"/>
      <c r="D119" s="37"/>
      <c r="E119" s="37"/>
      <c r="F119" s="37"/>
      <c r="G119" s="41" t="s">
        <v>14</v>
      </c>
      <c r="H119" s="8">
        <v>10</v>
      </c>
      <c r="I119" s="8">
        <v>18467</v>
      </c>
      <c r="J119" s="37"/>
      <c r="K119" s="37"/>
      <c r="L119" s="37"/>
      <c r="M119" s="42"/>
      <c r="N119" s="42"/>
      <c r="O119" s="42"/>
    </row>
    <row r="120" spans="1:15" ht="20.25" x14ac:dyDescent="0.25">
      <c r="A120" s="36"/>
      <c r="B120" s="37"/>
      <c r="C120" s="37"/>
      <c r="D120" s="37"/>
      <c r="E120" s="37"/>
      <c r="F120" s="37"/>
      <c r="G120" s="41" t="s">
        <v>15</v>
      </c>
      <c r="H120" s="43">
        <v>21.6</v>
      </c>
      <c r="I120" s="8">
        <v>15291</v>
      </c>
      <c r="J120" s="37"/>
      <c r="K120" s="37"/>
      <c r="L120" s="37"/>
      <c r="M120" s="42"/>
      <c r="N120" s="42"/>
      <c r="O120" s="42"/>
    </row>
    <row r="121" spans="1:15" ht="20.25" x14ac:dyDescent="0.25">
      <c r="A121" s="36"/>
      <c r="B121" s="37"/>
      <c r="C121" s="37"/>
      <c r="D121" s="37"/>
      <c r="E121" s="37"/>
      <c r="F121" s="37"/>
      <c r="G121" s="41" t="s">
        <v>16</v>
      </c>
      <c r="H121" s="8">
        <v>8</v>
      </c>
      <c r="I121" s="8">
        <v>12022</v>
      </c>
      <c r="J121" s="37"/>
      <c r="K121" s="37"/>
      <c r="L121" s="37"/>
      <c r="M121" s="42"/>
      <c r="N121" s="42"/>
      <c r="O121" s="42"/>
    </row>
    <row r="122" spans="1:15" ht="20.25" x14ac:dyDescent="0.25">
      <c r="A122" s="36"/>
      <c r="B122" s="37"/>
      <c r="C122" s="37"/>
      <c r="D122" s="37"/>
      <c r="E122" s="37"/>
      <c r="F122" s="37"/>
      <c r="G122" s="41" t="s">
        <v>18</v>
      </c>
      <c r="H122" s="43">
        <v>35.200000000000003</v>
      </c>
      <c r="I122" s="8">
        <v>5069</v>
      </c>
      <c r="J122" s="37"/>
      <c r="K122" s="37"/>
      <c r="L122" s="37"/>
      <c r="M122" s="42"/>
      <c r="N122" s="42"/>
      <c r="O122" s="42"/>
    </row>
    <row r="123" spans="1:15" ht="20.25" x14ac:dyDescent="0.25">
      <c r="A123" s="36">
        <v>34</v>
      </c>
      <c r="B123" s="37" t="s">
        <v>19</v>
      </c>
      <c r="C123" s="37" t="s">
        <v>12</v>
      </c>
      <c r="D123" s="37" t="s">
        <v>12</v>
      </c>
      <c r="E123" s="37" t="s">
        <v>12</v>
      </c>
      <c r="F123" s="37" t="s">
        <v>12</v>
      </c>
      <c r="G123" s="37" t="s">
        <v>13</v>
      </c>
      <c r="H123" s="37">
        <v>55</v>
      </c>
      <c r="I123" s="8" t="s">
        <v>13</v>
      </c>
      <c r="J123" s="37">
        <v>398</v>
      </c>
      <c r="K123" s="38">
        <f>H124*I124+H123*J123</f>
        <v>862895</v>
      </c>
      <c r="L123" s="38">
        <v>0.92</v>
      </c>
      <c r="M123" s="46">
        <f>K123*L123</f>
        <v>793863.4</v>
      </c>
      <c r="N123" s="40">
        <f>M123/1000</f>
        <v>793.86340000000007</v>
      </c>
      <c r="O123" s="40">
        <f t="shared" si="1"/>
        <v>793.9</v>
      </c>
    </row>
    <row r="124" spans="1:15" ht="20.25" x14ac:dyDescent="0.25">
      <c r="A124" s="36"/>
      <c r="B124" s="37"/>
      <c r="C124" s="37"/>
      <c r="D124" s="37"/>
      <c r="E124" s="37"/>
      <c r="F124" s="37"/>
      <c r="G124" s="41" t="s">
        <v>15</v>
      </c>
      <c r="H124" s="8">
        <v>55</v>
      </c>
      <c r="I124" s="8">
        <v>15291</v>
      </c>
      <c r="J124" s="37"/>
      <c r="K124" s="38"/>
      <c r="L124" s="38"/>
      <c r="M124" s="46"/>
      <c r="N124" s="46"/>
      <c r="O124" s="46"/>
    </row>
    <row r="125" spans="1:15" ht="20.25" x14ac:dyDescent="0.25">
      <c r="A125" s="36">
        <v>35</v>
      </c>
      <c r="B125" s="37" t="s">
        <v>117</v>
      </c>
      <c r="C125" s="37" t="s">
        <v>12</v>
      </c>
      <c r="D125" s="37" t="s">
        <v>12</v>
      </c>
      <c r="E125" s="37" t="s">
        <v>12</v>
      </c>
      <c r="F125" s="37" t="s">
        <v>12</v>
      </c>
      <c r="G125" s="37" t="s">
        <v>13</v>
      </c>
      <c r="H125" s="37">
        <v>23</v>
      </c>
      <c r="I125" s="8" t="s">
        <v>13</v>
      </c>
      <c r="J125" s="37">
        <v>398</v>
      </c>
      <c r="K125" s="38">
        <f>H126*I126+H125*J125</f>
        <v>285660</v>
      </c>
      <c r="L125" s="38">
        <v>0.9</v>
      </c>
      <c r="M125" s="46">
        <f>K125*L125</f>
        <v>257094</v>
      </c>
      <c r="N125" s="40">
        <f>M125/1000</f>
        <v>257.09399999999999</v>
      </c>
      <c r="O125" s="40">
        <f t="shared" si="1"/>
        <v>257.10000000000002</v>
      </c>
    </row>
    <row r="126" spans="1:15" ht="20.25" x14ac:dyDescent="0.25">
      <c r="A126" s="36"/>
      <c r="B126" s="37"/>
      <c r="C126" s="37"/>
      <c r="D126" s="37"/>
      <c r="E126" s="37"/>
      <c r="F126" s="37"/>
      <c r="G126" s="41" t="s">
        <v>16</v>
      </c>
      <c r="H126" s="8">
        <v>23</v>
      </c>
      <c r="I126" s="8">
        <v>12022</v>
      </c>
      <c r="J126" s="37"/>
      <c r="K126" s="38"/>
      <c r="L126" s="38"/>
      <c r="M126" s="46"/>
      <c r="N126" s="46"/>
      <c r="O126" s="46"/>
    </row>
    <row r="127" spans="1:15" ht="20.25" x14ac:dyDescent="0.25">
      <c r="A127" s="36">
        <v>36</v>
      </c>
      <c r="B127" s="37" t="s">
        <v>118</v>
      </c>
      <c r="C127" s="37" t="s">
        <v>12</v>
      </c>
      <c r="D127" s="37" t="s">
        <v>12</v>
      </c>
      <c r="E127" s="37" t="s">
        <v>12</v>
      </c>
      <c r="F127" s="37" t="s">
        <v>12</v>
      </c>
      <c r="G127" s="37" t="s">
        <v>13</v>
      </c>
      <c r="H127" s="37">
        <v>28</v>
      </c>
      <c r="I127" s="8" t="s">
        <v>13</v>
      </c>
      <c r="J127" s="37">
        <v>398</v>
      </c>
      <c r="K127" s="38">
        <f>H128*I128+H129*I129+H130*I130+H131*I131+H127*J127</f>
        <v>450329</v>
      </c>
      <c r="L127" s="38">
        <v>0.89</v>
      </c>
      <c r="M127" s="46">
        <f>K127*L127</f>
        <v>400792.81</v>
      </c>
      <c r="N127" s="40">
        <f>M127/1000</f>
        <v>400.79280999999997</v>
      </c>
      <c r="O127" s="40">
        <f t="shared" si="1"/>
        <v>400.8</v>
      </c>
    </row>
    <row r="128" spans="1:15" ht="20.25" x14ac:dyDescent="0.25">
      <c r="A128" s="36"/>
      <c r="B128" s="37"/>
      <c r="C128" s="37"/>
      <c r="D128" s="37"/>
      <c r="E128" s="37"/>
      <c r="F128" s="37"/>
      <c r="G128" s="41" t="s">
        <v>14</v>
      </c>
      <c r="H128" s="8">
        <v>13</v>
      </c>
      <c r="I128" s="8">
        <v>18467</v>
      </c>
      <c r="J128" s="37"/>
      <c r="K128" s="38"/>
      <c r="L128" s="38"/>
      <c r="M128" s="46"/>
      <c r="N128" s="46"/>
      <c r="O128" s="46"/>
    </row>
    <row r="129" spans="1:15" ht="20.25" x14ac:dyDescent="0.25">
      <c r="A129" s="36"/>
      <c r="B129" s="37"/>
      <c r="C129" s="37"/>
      <c r="D129" s="37"/>
      <c r="E129" s="37"/>
      <c r="F129" s="37"/>
      <c r="G129" s="41" t="s">
        <v>15</v>
      </c>
      <c r="H129" s="8">
        <v>10</v>
      </c>
      <c r="I129" s="8">
        <v>15291</v>
      </c>
      <c r="J129" s="37"/>
      <c r="K129" s="38"/>
      <c r="L129" s="38"/>
      <c r="M129" s="46"/>
      <c r="N129" s="46"/>
      <c r="O129" s="46"/>
    </row>
    <row r="130" spans="1:15" ht="20.25" x14ac:dyDescent="0.25">
      <c r="A130" s="36"/>
      <c r="B130" s="37"/>
      <c r="C130" s="37"/>
      <c r="D130" s="37"/>
      <c r="E130" s="37"/>
      <c r="F130" s="37"/>
      <c r="G130" s="41" t="s">
        <v>16</v>
      </c>
      <c r="H130" s="8">
        <v>3</v>
      </c>
      <c r="I130" s="8">
        <v>12022</v>
      </c>
      <c r="J130" s="37"/>
      <c r="K130" s="38"/>
      <c r="L130" s="38"/>
      <c r="M130" s="46"/>
      <c r="N130" s="46"/>
      <c r="O130" s="46"/>
    </row>
    <row r="131" spans="1:15" ht="20.25" x14ac:dyDescent="0.25">
      <c r="A131" s="36"/>
      <c r="B131" s="37"/>
      <c r="C131" s="37"/>
      <c r="D131" s="37"/>
      <c r="E131" s="37"/>
      <c r="F131" s="37"/>
      <c r="G131" s="41" t="s">
        <v>18</v>
      </c>
      <c r="H131" s="8">
        <v>2</v>
      </c>
      <c r="I131" s="8">
        <v>5069</v>
      </c>
      <c r="J131" s="37"/>
      <c r="K131" s="38"/>
      <c r="L131" s="38"/>
      <c r="M131" s="46"/>
      <c r="N131" s="46"/>
      <c r="O131" s="46"/>
    </row>
    <row r="132" spans="1:15" ht="20.25" x14ac:dyDescent="0.25">
      <c r="A132" s="36">
        <v>37</v>
      </c>
      <c r="B132" s="37" t="s">
        <v>119</v>
      </c>
      <c r="C132" s="37" t="s">
        <v>12</v>
      </c>
      <c r="D132" s="37" t="s">
        <v>12</v>
      </c>
      <c r="E132" s="37" t="s">
        <v>12</v>
      </c>
      <c r="F132" s="37" t="s">
        <v>12</v>
      </c>
      <c r="G132" s="37" t="s">
        <v>13</v>
      </c>
      <c r="H132" s="37">
        <v>31.7</v>
      </c>
      <c r="I132" s="8" t="s">
        <v>13</v>
      </c>
      <c r="J132" s="37">
        <v>398</v>
      </c>
      <c r="K132" s="38">
        <f>H133*I133+H134*I134+H135*I135+H136*I136+H137*I137+H132*J132</f>
        <v>457082.9</v>
      </c>
      <c r="L132" s="38">
        <v>0.9</v>
      </c>
      <c r="M132" s="46">
        <f>K132*L132</f>
        <v>411374.61000000004</v>
      </c>
      <c r="N132" s="40">
        <f>M132/1000</f>
        <v>411.37461000000002</v>
      </c>
      <c r="O132" s="40">
        <f t="shared" si="1"/>
        <v>411.4</v>
      </c>
    </row>
    <row r="133" spans="1:15" ht="20.25" x14ac:dyDescent="0.25">
      <c r="A133" s="36"/>
      <c r="B133" s="37"/>
      <c r="C133" s="37"/>
      <c r="D133" s="37"/>
      <c r="E133" s="37"/>
      <c r="F133" s="37"/>
      <c r="G133" s="41" t="s">
        <v>14</v>
      </c>
      <c r="H133" s="43">
        <v>8.4</v>
      </c>
      <c r="I133" s="8">
        <v>18467</v>
      </c>
      <c r="J133" s="37"/>
      <c r="K133" s="38"/>
      <c r="L133" s="38"/>
      <c r="M133" s="46"/>
      <c r="N133" s="46"/>
      <c r="O133" s="46"/>
    </row>
    <row r="134" spans="1:15" ht="20.25" x14ac:dyDescent="0.25">
      <c r="A134" s="36"/>
      <c r="B134" s="37"/>
      <c r="C134" s="37"/>
      <c r="D134" s="37"/>
      <c r="E134" s="37"/>
      <c r="F134" s="37"/>
      <c r="G134" s="41" t="s">
        <v>15</v>
      </c>
      <c r="H134" s="47">
        <v>14.1</v>
      </c>
      <c r="I134" s="8">
        <v>15291</v>
      </c>
      <c r="J134" s="37"/>
      <c r="K134" s="38"/>
      <c r="L134" s="38"/>
      <c r="M134" s="46"/>
      <c r="N134" s="46"/>
      <c r="O134" s="46"/>
    </row>
    <row r="135" spans="1:15" ht="20.25" x14ac:dyDescent="0.25">
      <c r="A135" s="36"/>
      <c r="B135" s="37"/>
      <c r="C135" s="37"/>
      <c r="D135" s="37"/>
      <c r="E135" s="37"/>
      <c r="F135" s="37"/>
      <c r="G135" s="41" t="s">
        <v>16</v>
      </c>
      <c r="H135" s="47">
        <v>2.7</v>
      </c>
      <c r="I135" s="8">
        <v>12022</v>
      </c>
      <c r="J135" s="37"/>
      <c r="K135" s="38"/>
      <c r="L135" s="38"/>
      <c r="M135" s="46"/>
      <c r="N135" s="46"/>
      <c r="O135" s="46"/>
    </row>
    <row r="136" spans="1:15" ht="40.5" x14ac:dyDescent="0.25">
      <c r="A136" s="36"/>
      <c r="B136" s="37"/>
      <c r="C136" s="37"/>
      <c r="D136" s="37"/>
      <c r="E136" s="37"/>
      <c r="F136" s="37"/>
      <c r="G136" s="41" t="s">
        <v>17</v>
      </c>
      <c r="H136" s="47">
        <v>2.5</v>
      </c>
      <c r="I136" s="8">
        <v>8402</v>
      </c>
      <c r="J136" s="37"/>
      <c r="K136" s="38"/>
      <c r="L136" s="38"/>
      <c r="M136" s="46"/>
      <c r="N136" s="46"/>
      <c r="O136" s="46"/>
    </row>
    <row r="137" spans="1:15" ht="20.25" x14ac:dyDescent="0.25">
      <c r="A137" s="36"/>
      <c r="B137" s="37"/>
      <c r="C137" s="37"/>
      <c r="D137" s="37"/>
      <c r="E137" s="37"/>
      <c r="F137" s="37"/>
      <c r="G137" s="41" t="s">
        <v>18</v>
      </c>
      <c r="H137" s="48">
        <v>4</v>
      </c>
      <c r="I137" s="8">
        <v>5069</v>
      </c>
      <c r="J137" s="37"/>
      <c r="K137" s="38"/>
      <c r="L137" s="38"/>
      <c r="M137" s="46"/>
      <c r="N137" s="46"/>
      <c r="O137" s="46"/>
    </row>
    <row r="138" spans="1:15" ht="22.5" x14ac:dyDescent="0.25">
      <c r="A138" s="30" t="s">
        <v>70</v>
      </c>
      <c r="B138" s="31"/>
      <c r="C138" s="31"/>
      <c r="D138" s="31"/>
      <c r="E138" s="31"/>
      <c r="F138" s="31"/>
      <c r="G138" s="32"/>
      <c r="H138" s="33">
        <f>H139+H145+H147+H149</f>
        <v>169.52599999999998</v>
      </c>
      <c r="I138" s="33" t="s">
        <v>13</v>
      </c>
      <c r="J138" s="33" t="s">
        <v>13</v>
      </c>
      <c r="K138" s="34">
        <f>K139+K145+K147+K149</f>
        <v>2341546.3739999998</v>
      </c>
      <c r="L138" s="33" t="s">
        <v>13</v>
      </c>
      <c r="M138" s="35">
        <f>M139+M145+M147+M149</f>
        <v>1994165.7196599999</v>
      </c>
      <c r="N138" s="35"/>
      <c r="O138" s="35"/>
    </row>
    <row r="139" spans="1:15" ht="20.25" x14ac:dyDescent="0.25">
      <c r="A139" s="36">
        <v>38</v>
      </c>
      <c r="B139" s="37" t="s">
        <v>24</v>
      </c>
      <c r="C139" s="37" t="s">
        <v>12</v>
      </c>
      <c r="D139" s="37" t="s">
        <v>12</v>
      </c>
      <c r="E139" s="37" t="s">
        <v>12</v>
      </c>
      <c r="F139" s="37" t="s">
        <v>12</v>
      </c>
      <c r="G139" s="37" t="s">
        <v>13</v>
      </c>
      <c r="H139" s="37">
        <v>26.6</v>
      </c>
      <c r="I139" s="8" t="s">
        <v>13</v>
      </c>
      <c r="J139" s="37">
        <v>398</v>
      </c>
      <c r="K139" s="38">
        <f>H140*I140+H141*I141+H142*I142+H143*I143+H144*I144+H139*J139</f>
        <v>284205.76</v>
      </c>
      <c r="L139" s="38">
        <v>0.71</v>
      </c>
      <c r="M139" s="46">
        <f>K139*L139</f>
        <v>201786.08960000001</v>
      </c>
      <c r="N139" s="40">
        <f>M139/1000</f>
        <v>201.7860896</v>
      </c>
      <c r="O139" s="40">
        <f t="shared" ref="O139:O201" si="2">ROUND(N139,1)</f>
        <v>201.8</v>
      </c>
    </row>
    <row r="140" spans="1:15" ht="20.25" x14ac:dyDescent="0.25">
      <c r="A140" s="36"/>
      <c r="B140" s="37"/>
      <c r="C140" s="37"/>
      <c r="D140" s="37"/>
      <c r="E140" s="37"/>
      <c r="F140" s="37"/>
      <c r="G140" s="41" t="s">
        <v>14</v>
      </c>
      <c r="H140" s="8">
        <v>2</v>
      </c>
      <c r="I140" s="8">
        <v>18467</v>
      </c>
      <c r="J140" s="37"/>
      <c r="K140" s="38"/>
      <c r="L140" s="38"/>
      <c r="M140" s="46"/>
      <c r="N140" s="46"/>
      <c r="O140" s="46"/>
    </row>
    <row r="141" spans="1:15" ht="20.25" x14ac:dyDescent="0.25">
      <c r="A141" s="36"/>
      <c r="B141" s="37"/>
      <c r="C141" s="37"/>
      <c r="D141" s="37"/>
      <c r="E141" s="37"/>
      <c r="F141" s="37"/>
      <c r="G141" s="41" t="s">
        <v>15</v>
      </c>
      <c r="H141" s="48">
        <v>2</v>
      </c>
      <c r="I141" s="8">
        <v>15291</v>
      </c>
      <c r="J141" s="37"/>
      <c r="K141" s="38"/>
      <c r="L141" s="38"/>
      <c r="M141" s="46"/>
      <c r="N141" s="46"/>
      <c r="O141" s="46"/>
    </row>
    <row r="142" spans="1:15" ht="20.25" x14ac:dyDescent="0.25">
      <c r="A142" s="36"/>
      <c r="B142" s="37"/>
      <c r="C142" s="37"/>
      <c r="D142" s="37"/>
      <c r="E142" s="37"/>
      <c r="F142" s="37"/>
      <c r="G142" s="41" t="s">
        <v>16</v>
      </c>
      <c r="H142" s="47">
        <v>7.5</v>
      </c>
      <c r="I142" s="8">
        <v>12022</v>
      </c>
      <c r="J142" s="37"/>
      <c r="K142" s="38"/>
      <c r="L142" s="38"/>
      <c r="M142" s="46"/>
      <c r="N142" s="46"/>
      <c r="O142" s="46"/>
    </row>
    <row r="143" spans="1:15" ht="40.5" x14ac:dyDescent="0.25">
      <c r="A143" s="36"/>
      <c r="B143" s="37"/>
      <c r="C143" s="37"/>
      <c r="D143" s="37"/>
      <c r="E143" s="37"/>
      <c r="F143" s="37"/>
      <c r="G143" s="41" t="s">
        <v>17</v>
      </c>
      <c r="H143" s="44">
        <v>11.82</v>
      </c>
      <c r="I143" s="8">
        <v>8402</v>
      </c>
      <c r="J143" s="37"/>
      <c r="K143" s="38"/>
      <c r="L143" s="38"/>
      <c r="M143" s="46"/>
      <c r="N143" s="46"/>
      <c r="O143" s="46"/>
    </row>
    <row r="144" spans="1:15" ht="20.25" x14ac:dyDescent="0.25">
      <c r="A144" s="36"/>
      <c r="B144" s="37"/>
      <c r="C144" s="37"/>
      <c r="D144" s="37"/>
      <c r="E144" s="37"/>
      <c r="F144" s="37"/>
      <c r="G144" s="41" t="s">
        <v>18</v>
      </c>
      <c r="H144" s="44">
        <v>3.28</v>
      </c>
      <c r="I144" s="8">
        <v>5069</v>
      </c>
      <c r="J144" s="37"/>
      <c r="K144" s="38"/>
      <c r="L144" s="38"/>
      <c r="M144" s="46"/>
      <c r="N144" s="46"/>
      <c r="O144" s="46"/>
    </row>
    <row r="145" spans="1:15" ht="20.25" x14ac:dyDescent="0.25">
      <c r="A145" s="36">
        <v>39</v>
      </c>
      <c r="B145" s="37" t="s">
        <v>50</v>
      </c>
      <c r="C145" s="37" t="s">
        <v>12</v>
      </c>
      <c r="D145" s="37" t="s">
        <v>12</v>
      </c>
      <c r="E145" s="37" t="s">
        <v>12</v>
      </c>
      <c r="F145" s="37" t="s">
        <v>12</v>
      </c>
      <c r="G145" s="37" t="s">
        <v>13</v>
      </c>
      <c r="H145" s="37">
        <v>39.19</v>
      </c>
      <c r="I145" s="8" t="s">
        <v>13</v>
      </c>
      <c r="J145" s="37">
        <v>398</v>
      </c>
      <c r="K145" s="38">
        <f>H146*I146+H145*J145</f>
        <v>614851.90999999992</v>
      </c>
      <c r="L145" s="38">
        <v>0.85</v>
      </c>
      <c r="M145" s="46">
        <f>K145*L145</f>
        <v>522624.12349999993</v>
      </c>
      <c r="N145" s="40">
        <f>M145/1000</f>
        <v>522.62412349999988</v>
      </c>
      <c r="O145" s="40">
        <f t="shared" si="2"/>
        <v>522.6</v>
      </c>
    </row>
    <row r="146" spans="1:15" ht="20.25" x14ac:dyDescent="0.25">
      <c r="A146" s="36"/>
      <c r="B146" s="37"/>
      <c r="C146" s="37"/>
      <c r="D146" s="37"/>
      <c r="E146" s="37"/>
      <c r="F146" s="37"/>
      <c r="G146" s="41" t="s">
        <v>15</v>
      </c>
      <c r="H146" s="44">
        <v>39.19</v>
      </c>
      <c r="I146" s="8">
        <v>15291</v>
      </c>
      <c r="J146" s="37"/>
      <c r="K146" s="38"/>
      <c r="L146" s="38"/>
      <c r="M146" s="46"/>
      <c r="N146" s="46"/>
      <c r="O146" s="46"/>
    </row>
    <row r="147" spans="1:15" ht="20.25" x14ac:dyDescent="0.25">
      <c r="A147" s="36">
        <v>40</v>
      </c>
      <c r="B147" s="37" t="s">
        <v>87</v>
      </c>
      <c r="C147" s="37" t="s">
        <v>12</v>
      </c>
      <c r="D147" s="37" t="s">
        <v>12</v>
      </c>
      <c r="E147" s="37" t="s">
        <v>12</v>
      </c>
      <c r="F147" s="37" t="s">
        <v>12</v>
      </c>
      <c r="G147" s="37" t="s">
        <v>13</v>
      </c>
      <c r="H147" s="37">
        <v>47.136000000000003</v>
      </c>
      <c r="I147" s="8" t="s">
        <v>13</v>
      </c>
      <c r="J147" s="37">
        <v>398</v>
      </c>
      <c r="K147" s="38">
        <f>H148*I148+H147*J147</f>
        <v>739516.70400000003</v>
      </c>
      <c r="L147" s="38">
        <v>0.89</v>
      </c>
      <c r="M147" s="46">
        <f>K147*L147</f>
        <v>658169.86655999999</v>
      </c>
      <c r="N147" s="40">
        <f>M147/1000</f>
        <v>658.16986655999995</v>
      </c>
      <c r="O147" s="40">
        <f t="shared" si="2"/>
        <v>658.2</v>
      </c>
    </row>
    <row r="148" spans="1:15" ht="20.25" x14ac:dyDescent="0.25">
      <c r="A148" s="36"/>
      <c r="B148" s="37"/>
      <c r="C148" s="37"/>
      <c r="D148" s="37"/>
      <c r="E148" s="37"/>
      <c r="F148" s="37"/>
      <c r="G148" s="41" t="s">
        <v>15</v>
      </c>
      <c r="H148" s="49">
        <v>47.136000000000003</v>
      </c>
      <c r="I148" s="8">
        <v>15291</v>
      </c>
      <c r="J148" s="37"/>
      <c r="K148" s="38"/>
      <c r="L148" s="38"/>
      <c r="M148" s="46"/>
      <c r="N148" s="46"/>
      <c r="O148" s="46"/>
    </row>
    <row r="149" spans="1:15" ht="20.25" x14ac:dyDescent="0.25">
      <c r="A149" s="36">
        <v>41</v>
      </c>
      <c r="B149" s="37" t="s">
        <v>120</v>
      </c>
      <c r="C149" s="37" t="s">
        <v>12</v>
      </c>
      <c r="D149" s="37" t="s">
        <v>12</v>
      </c>
      <c r="E149" s="37" t="s">
        <v>12</v>
      </c>
      <c r="F149" s="37" t="s">
        <v>12</v>
      </c>
      <c r="G149" s="37" t="s">
        <v>13</v>
      </c>
      <c r="H149" s="37">
        <v>56.6</v>
      </c>
      <c r="I149" s="8" t="s">
        <v>13</v>
      </c>
      <c r="J149" s="37">
        <v>398</v>
      </c>
      <c r="K149" s="38">
        <f>H150*I150+H149*J149</f>
        <v>702972.00000000012</v>
      </c>
      <c r="L149" s="38">
        <v>0.87</v>
      </c>
      <c r="M149" s="46">
        <f>K149*L149</f>
        <v>611585.64000000013</v>
      </c>
      <c r="N149" s="40">
        <f>M149/1000</f>
        <v>611.58564000000013</v>
      </c>
      <c r="O149" s="40">
        <f t="shared" si="2"/>
        <v>611.6</v>
      </c>
    </row>
    <row r="150" spans="1:15" ht="20.25" x14ac:dyDescent="0.25">
      <c r="A150" s="36"/>
      <c r="B150" s="37"/>
      <c r="C150" s="37"/>
      <c r="D150" s="37"/>
      <c r="E150" s="37"/>
      <c r="F150" s="37"/>
      <c r="G150" s="41" t="s">
        <v>16</v>
      </c>
      <c r="H150" s="47">
        <v>56.6</v>
      </c>
      <c r="I150" s="8">
        <v>12022</v>
      </c>
      <c r="J150" s="37"/>
      <c r="K150" s="38"/>
      <c r="L150" s="38"/>
      <c r="M150" s="46"/>
      <c r="N150" s="46"/>
      <c r="O150" s="46"/>
    </row>
    <row r="151" spans="1:15" ht="22.5" x14ac:dyDescent="0.25">
      <c r="A151" s="30" t="s">
        <v>71</v>
      </c>
      <c r="B151" s="31"/>
      <c r="C151" s="31"/>
      <c r="D151" s="31"/>
      <c r="E151" s="31"/>
      <c r="F151" s="31"/>
      <c r="G151" s="32"/>
      <c r="H151" s="33">
        <f>H152+H158+H161</f>
        <v>172.1</v>
      </c>
      <c r="I151" s="33" t="s">
        <v>13</v>
      </c>
      <c r="J151" s="33" t="s">
        <v>13</v>
      </c>
      <c r="K151" s="34">
        <f>K152+K158+K161</f>
        <v>1685771.9100000001</v>
      </c>
      <c r="L151" s="33" t="s">
        <v>13</v>
      </c>
      <c r="M151" s="35">
        <f>M152+M158+M161</f>
        <v>1530459.6281000001</v>
      </c>
      <c r="N151" s="35"/>
      <c r="O151" s="35"/>
    </row>
    <row r="152" spans="1:15" ht="20.25" x14ac:dyDescent="0.25">
      <c r="A152" s="36">
        <v>42</v>
      </c>
      <c r="B152" s="37" t="s">
        <v>121</v>
      </c>
      <c r="C152" s="37" t="s">
        <v>12</v>
      </c>
      <c r="D152" s="37" t="s">
        <v>12</v>
      </c>
      <c r="E152" s="37" t="s">
        <v>12</v>
      </c>
      <c r="F152" s="37" t="s">
        <v>12</v>
      </c>
      <c r="G152" s="37" t="s">
        <v>13</v>
      </c>
      <c r="H152" s="37">
        <v>158.69999999999999</v>
      </c>
      <c r="I152" s="8" t="s">
        <v>13</v>
      </c>
      <c r="J152" s="37">
        <v>398</v>
      </c>
      <c r="K152" s="38">
        <f>H153*I153+H154*I154+H155*I155+H156*I156+H157*I157+H152*J152</f>
        <v>1598608.11</v>
      </c>
      <c r="L152" s="38">
        <v>0.91</v>
      </c>
      <c r="M152" s="46">
        <f>K152*L152</f>
        <v>1454733.3801000002</v>
      </c>
      <c r="N152" s="40">
        <f>M152/1000</f>
        <v>1454.7333801000002</v>
      </c>
      <c r="O152" s="40">
        <f t="shared" si="2"/>
        <v>1454.7</v>
      </c>
    </row>
    <row r="153" spans="1:15" ht="20.25" x14ac:dyDescent="0.25">
      <c r="A153" s="36"/>
      <c r="B153" s="37"/>
      <c r="C153" s="37"/>
      <c r="D153" s="37"/>
      <c r="E153" s="37"/>
      <c r="F153" s="37"/>
      <c r="G153" s="41" t="s">
        <v>14</v>
      </c>
      <c r="H153" s="44">
        <v>14.65</v>
      </c>
      <c r="I153" s="8">
        <v>18467</v>
      </c>
      <c r="J153" s="37"/>
      <c r="K153" s="38"/>
      <c r="L153" s="38"/>
      <c r="M153" s="46"/>
      <c r="N153" s="46"/>
      <c r="O153" s="46"/>
    </row>
    <row r="154" spans="1:15" ht="20.25" x14ac:dyDescent="0.25">
      <c r="A154" s="36"/>
      <c r="B154" s="37"/>
      <c r="C154" s="37"/>
      <c r="D154" s="37"/>
      <c r="E154" s="37"/>
      <c r="F154" s="37"/>
      <c r="G154" s="41" t="s">
        <v>15</v>
      </c>
      <c r="H154" s="44">
        <v>36.54</v>
      </c>
      <c r="I154" s="8">
        <v>15291</v>
      </c>
      <c r="J154" s="37"/>
      <c r="K154" s="38"/>
      <c r="L154" s="38"/>
      <c r="M154" s="46"/>
      <c r="N154" s="46"/>
      <c r="O154" s="46"/>
    </row>
    <row r="155" spans="1:15" ht="20.25" x14ac:dyDescent="0.25">
      <c r="A155" s="36"/>
      <c r="B155" s="37"/>
      <c r="C155" s="37"/>
      <c r="D155" s="37"/>
      <c r="E155" s="37"/>
      <c r="F155" s="37"/>
      <c r="G155" s="41" t="s">
        <v>16</v>
      </c>
      <c r="H155" s="44">
        <v>16.440000000000001</v>
      </c>
      <c r="I155" s="8">
        <v>12022</v>
      </c>
      <c r="J155" s="37"/>
      <c r="K155" s="38"/>
      <c r="L155" s="38"/>
      <c r="M155" s="46"/>
      <c r="N155" s="46"/>
      <c r="O155" s="46"/>
    </row>
    <row r="156" spans="1:15" ht="40.5" x14ac:dyDescent="0.25">
      <c r="A156" s="36"/>
      <c r="B156" s="37"/>
      <c r="C156" s="37"/>
      <c r="D156" s="37"/>
      <c r="E156" s="37"/>
      <c r="F156" s="37"/>
      <c r="G156" s="41" t="s">
        <v>17</v>
      </c>
      <c r="H156" s="44">
        <v>14.07</v>
      </c>
      <c r="I156" s="8">
        <v>8402</v>
      </c>
      <c r="J156" s="37"/>
      <c r="K156" s="38"/>
      <c r="L156" s="38"/>
      <c r="M156" s="46"/>
      <c r="N156" s="46"/>
      <c r="O156" s="46"/>
    </row>
    <row r="157" spans="1:15" ht="20.25" x14ac:dyDescent="0.25">
      <c r="A157" s="36"/>
      <c r="B157" s="37"/>
      <c r="C157" s="37"/>
      <c r="D157" s="37"/>
      <c r="E157" s="37"/>
      <c r="F157" s="37"/>
      <c r="G157" s="41" t="s">
        <v>18</v>
      </c>
      <c r="H157" s="48">
        <v>77</v>
      </c>
      <c r="I157" s="8">
        <v>5069</v>
      </c>
      <c r="J157" s="37"/>
      <c r="K157" s="38"/>
      <c r="L157" s="38"/>
      <c r="M157" s="46"/>
      <c r="N157" s="46"/>
      <c r="O157" s="46"/>
    </row>
    <row r="158" spans="1:15" ht="20.25" x14ac:dyDescent="0.25">
      <c r="A158" s="36">
        <v>43</v>
      </c>
      <c r="B158" s="37" t="s">
        <v>63</v>
      </c>
      <c r="C158" s="37" t="s">
        <v>12</v>
      </c>
      <c r="D158" s="37" t="s">
        <v>12</v>
      </c>
      <c r="E158" s="37" t="s">
        <v>12</v>
      </c>
      <c r="F158" s="37" t="s">
        <v>12</v>
      </c>
      <c r="G158" s="37" t="s">
        <v>13</v>
      </c>
      <c r="H158" s="37">
        <v>6.4</v>
      </c>
      <c r="I158" s="8" t="s">
        <v>13</v>
      </c>
      <c r="J158" s="37">
        <v>398</v>
      </c>
      <c r="K158" s="38">
        <f>H159*I159+H160*I160+H158*J158</f>
        <v>48894.8</v>
      </c>
      <c r="L158" s="38">
        <v>0.86</v>
      </c>
      <c r="M158" s="46">
        <f>K158*L158</f>
        <v>42049.527999999998</v>
      </c>
      <c r="N158" s="40">
        <f>M158/1000</f>
        <v>42.049527999999995</v>
      </c>
      <c r="O158" s="40">
        <f t="shared" si="2"/>
        <v>42</v>
      </c>
    </row>
    <row r="159" spans="1:15" ht="20.25" x14ac:dyDescent="0.25">
      <c r="A159" s="36"/>
      <c r="B159" s="37"/>
      <c r="C159" s="37"/>
      <c r="D159" s="37"/>
      <c r="E159" s="37"/>
      <c r="F159" s="37"/>
      <c r="G159" s="41" t="s">
        <v>16</v>
      </c>
      <c r="H159" s="48">
        <v>2</v>
      </c>
      <c r="I159" s="8">
        <v>12022</v>
      </c>
      <c r="J159" s="37"/>
      <c r="K159" s="38"/>
      <c r="L159" s="38"/>
      <c r="M159" s="46"/>
      <c r="N159" s="46"/>
      <c r="O159" s="46"/>
    </row>
    <row r="160" spans="1:15" ht="20.25" x14ac:dyDescent="0.25">
      <c r="A160" s="36"/>
      <c r="B160" s="37"/>
      <c r="C160" s="37"/>
      <c r="D160" s="37"/>
      <c r="E160" s="37"/>
      <c r="F160" s="37"/>
      <c r="G160" s="41" t="s">
        <v>18</v>
      </c>
      <c r="H160" s="47">
        <v>4.4000000000000004</v>
      </c>
      <c r="I160" s="8">
        <v>5069</v>
      </c>
      <c r="J160" s="37"/>
      <c r="K160" s="38"/>
      <c r="L160" s="38"/>
      <c r="M160" s="46"/>
      <c r="N160" s="46"/>
      <c r="O160" s="46"/>
    </row>
    <row r="161" spans="1:15" ht="20.25" x14ac:dyDescent="0.25">
      <c r="A161" s="36">
        <v>44</v>
      </c>
      <c r="B161" s="37" t="s">
        <v>122</v>
      </c>
      <c r="C161" s="37" t="s">
        <v>12</v>
      </c>
      <c r="D161" s="37" t="s">
        <v>12</v>
      </c>
      <c r="E161" s="37" t="s">
        <v>12</v>
      </c>
      <c r="F161" s="37" t="s">
        <v>12</v>
      </c>
      <c r="G161" s="37" t="s">
        <v>13</v>
      </c>
      <c r="H161" s="37">
        <v>7</v>
      </c>
      <c r="I161" s="8" t="s">
        <v>13</v>
      </c>
      <c r="J161" s="37">
        <v>398</v>
      </c>
      <c r="K161" s="38">
        <f>H162*I162+H161*J161</f>
        <v>38269</v>
      </c>
      <c r="L161" s="38">
        <v>0.88</v>
      </c>
      <c r="M161" s="46">
        <f>K161*L161</f>
        <v>33676.720000000001</v>
      </c>
      <c r="N161" s="40">
        <f>M161/1000</f>
        <v>33.676720000000003</v>
      </c>
      <c r="O161" s="40">
        <f t="shared" si="2"/>
        <v>33.700000000000003</v>
      </c>
    </row>
    <row r="162" spans="1:15" ht="20.25" x14ac:dyDescent="0.25">
      <c r="A162" s="36"/>
      <c r="B162" s="37"/>
      <c r="C162" s="37"/>
      <c r="D162" s="37"/>
      <c r="E162" s="37"/>
      <c r="F162" s="37"/>
      <c r="G162" s="41" t="s">
        <v>18</v>
      </c>
      <c r="H162" s="48">
        <v>7</v>
      </c>
      <c r="I162" s="8">
        <v>5069</v>
      </c>
      <c r="J162" s="37"/>
      <c r="K162" s="38"/>
      <c r="L162" s="38"/>
      <c r="M162" s="46"/>
      <c r="N162" s="46"/>
      <c r="O162" s="46"/>
    </row>
    <row r="163" spans="1:15" ht="22.5" x14ac:dyDescent="0.25">
      <c r="A163" s="30" t="s">
        <v>72</v>
      </c>
      <c r="B163" s="31"/>
      <c r="C163" s="31"/>
      <c r="D163" s="31"/>
      <c r="E163" s="31"/>
      <c r="F163" s="31"/>
      <c r="G163" s="32"/>
      <c r="H163" s="33">
        <f>H164+H169</f>
        <v>46</v>
      </c>
      <c r="I163" s="33" t="s">
        <v>13</v>
      </c>
      <c r="J163" s="33" t="s">
        <v>13</v>
      </c>
      <c r="K163" s="34">
        <f>K164+K169</f>
        <v>517718.8</v>
      </c>
      <c r="L163" s="33" t="s">
        <v>13</v>
      </c>
      <c r="M163" s="35">
        <f>M164+M169</f>
        <v>459531.12399999995</v>
      </c>
      <c r="N163" s="35"/>
      <c r="O163" s="35"/>
    </row>
    <row r="164" spans="1:15" ht="20.25" x14ac:dyDescent="0.25">
      <c r="A164" s="36">
        <v>45</v>
      </c>
      <c r="B164" s="37" t="s">
        <v>123</v>
      </c>
      <c r="C164" s="37" t="s">
        <v>12</v>
      </c>
      <c r="D164" s="37" t="s">
        <v>12</v>
      </c>
      <c r="E164" s="37" t="s">
        <v>12</v>
      </c>
      <c r="F164" s="37" t="s">
        <v>12</v>
      </c>
      <c r="G164" s="37" t="s">
        <v>13</v>
      </c>
      <c r="H164" s="37">
        <v>31</v>
      </c>
      <c r="I164" s="8" t="s">
        <v>13</v>
      </c>
      <c r="J164" s="37">
        <v>398</v>
      </c>
      <c r="K164" s="38">
        <f>H165*I165+H166*I166+H167*I167+H168*I168+H164*J164</f>
        <v>320789.8</v>
      </c>
      <c r="L164" s="38">
        <v>0.88</v>
      </c>
      <c r="M164" s="46">
        <f>K164*L164</f>
        <v>282295.02399999998</v>
      </c>
      <c r="N164" s="40">
        <f>M164/1000</f>
        <v>282.29502399999996</v>
      </c>
      <c r="O164" s="40">
        <f t="shared" si="2"/>
        <v>282.3</v>
      </c>
    </row>
    <row r="165" spans="1:15" ht="20.25" x14ac:dyDescent="0.25">
      <c r="A165" s="36"/>
      <c r="B165" s="37"/>
      <c r="C165" s="37"/>
      <c r="D165" s="37"/>
      <c r="E165" s="37"/>
      <c r="F165" s="37"/>
      <c r="G165" s="41" t="s">
        <v>14</v>
      </c>
      <c r="H165" s="44">
        <v>1.23</v>
      </c>
      <c r="I165" s="8">
        <v>18467</v>
      </c>
      <c r="J165" s="37"/>
      <c r="K165" s="38"/>
      <c r="L165" s="38"/>
      <c r="M165" s="46"/>
      <c r="N165" s="46"/>
      <c r="O165" s="46"/>
    </row>
    <row r="166" spans="1:15" ht="20.25" x14ac:dyDescent="0.25">
      <c r="A166" s="36"/>
      <c r="B166" s="37"/>
      <c r="C166" s="37"/>
      <c r="D166" s="37"/>
      <c r="E166" s="37"/>
      <c r="F166" s="37"/>
      <c r="G166" s="41" t="s">
        <v>15</v>
      </c>
      <c r="H166" s="44">
        <v>8.43</v>
      </c>
      <c r="I166" s="8">
        <v>15291</v>
      </c>
      <c r="J166" s="37"/>
      <c r="K166" s="38"/>
      <c r="L166" s="38"/>
      <c r="M166" s="46"/>
      <c r="N166" s="46"/>
      <c r="O166" s="46"/>
    </row>
    <row r="167" spans="1:15" ht="40.5" x14ac:dyDescent="0.25">
      <c r="A167" s="36"/>
      <c r="B167" s="37"/>
      <c r="C167" s="37"/>
      <c r="D167" s="37"/>
      <c r="E167" s="37"/>
      <c r="F167" s="37"/>
      <c r="G167" s="41" t="s">
        <v>17</v>
      </c>
      <c r="H167" s="47">
        <v>14.6</v>
      </c>
      <c r="I167" s="8">
        <v>8402</v>
      </c>
      <c r="J167" s="37"/>
      <c r="K167" s="38"/>
      <c r="L167" s="38"/>
      <c r="M167" s="46"/>
      <c r="N167" s="46"/>
      <c r="O167" s="46"/>
    </row>
    <row r="168" spans="1:15" ht="20.25" x14ac:dyDescent="0.25">
      <c r="A168" s="36"/>
      <c r="B168" s="37"/>
      <c r="C168" s="37"/>
      <c r="D168" s="37"/>
      <c r="E168" s="37"/>
      <c r="F168" s="37"/>
      <c r="G168" s="41" t="s">
        <v>18</v>
      </c>
      <c r="H168" s="44">
        <v>6.74</v>
      </c>
      <c r="I168" s="8">
        <v>5069</v>
      </c>
      <c r="J168" s="37"/>
      <c r="K168" s="38"/>
      <c r="L168" s="38"/>
      <c r="M168" s="46"/>
      <c r="N168" s="46"/>
      <c r="O168" s="46"/>
    </row>
    <row r="169" spans="1:15" ht="20.25" x14ac:dyDescent="0.25">
      <c r="A169" s="36">
        <v>46</v>
      </c>
      <c r="B169" s="37" t="s">
        <v>52</v>
      </c>
      <c r="C169" s="37" t="s">
        <v>12</v>
      </c>
      <c r="D169" s="37" t="s">
        <v>12</v>
      </c>
      <c r="E169" s="37" t="s">
        <v>12</v>
      </c>
      <c r="F169" s="37" t="s">
        <v>12</v>
      </c>
      <c r="G169" s="37" t="s">
        <v>13</v>
      </c>
      <c r="H169" s="37">
        <v>15</v>
      </c>
      <c r="I169" s="8" t="s">
        <v>13</v>
      </c>
      <c r="J169" s="37">
        <v>398</v>
      </c>
      <c r="K169" s="38">
        <f>H170*I170+H171*I171+H172*I172+H169*J169</f>
        <v>196929</v>
      </c>
      <c r="L169" s="38">
        <v>0.9</v>
      </c>
      <c r="M169" s="46">
        <f>K169*L169</f>
        <v>177236.1</v>
      </c>
      <c r="N169" s="40">
        <f>M169/1000</f>
        <v>177.23609999999999</v>
      </c>
      <c r="O169" s="40">
        <f t="shared" si="2"/>
        <v>177.2</v>
      </c>
    </row>
    <row r="170" spans="1:15" ht="20.25" x14ac:dyDescent="0.25">
      <c r="A170" s="36"/>
      <c r="B170" s="37"/>
      <c r="C170" s="37"/>
      <c r="D170" s="37"/>
      <c r="E170" s="37"/>
      <c r="F170" s="37"/>
      <c r="G170" s="41" t="s">
        <v>14</v>
      </c>
      <c r="H170" s="48">
        <v>4</v>
      </c>
      <c r="I170" s="8">
        <v>18467</v>
      </c>
      <c r="J170" s="37"/>
      <c r="K170" s="38"/>
      <c r="L170" s="38"/>
      <c r="M170" s="46"/>
      <c r="N170" s="46"/>
      <c r="O170" s="46"/>
    </row>
    <row r="171" spans="1:15" ht="20.25" x14ac:dyDescent="0.25">
      <c r="A171" s="36"/>
      <c r="B171" s="37"/>
      <c r="C171" s="37"/>
      <c r="D171" s="37"/>
      <c r="E171" s="37"/>
      <c r="F171" s="37"/>
      <c r="G171" s="41" t="s">
        <v>15</v>
      </c>
      <c r="H171" s="48">
        <v>6</v>
      </c>
      <c r="I171" s="8">
        <v>15291</v>
      </c>
      <c r="J171" s="37"/>
      <c r="K171" s="38"/>
      <c r="L171" s="38"/>
      <c r="M171" s="46"/>
      <c r="N171" s="46"/>
      <c r="O171" s="46"/>
    </row>
    <row r="172" spans="1:15" ht="20.25" x14ac:dyDescent="0.25">
      <c r="A172" s="36"/>
      <c r="B172" s="37"/>
      <c r="C172" s="37"/>
      <c r="D172" s="37"/>
      <c r="E172" s="37"/>
      <c r="F172" s="37"/>
      <c r="G172" s="41" t="s">
        <v>18</v>
      </c>
      <c r="H172" s="48">
        <v>5</v>
      </c>
      <c r="I172" s="8">
        <v>5069</v>
      </c>
      <c r="J172" s="37"/>
      <c r="K172" s="38"/>
      <c r="L172" s="38"/>
      <c r="M172" s="46"/>
      <c r="N172" s="46"/>
      <c r="O172" s="46"/>
    </row>
    <row r="173" spans="1:15" ht="22.5" x14ac:dyDescent="0.25">
      <c r="A173" s="30" t="s">
        <v>73</v>
      </c>
      <c r="B173" s="31"/>
      <c r="C173" s="31"/>
      <c r="D173" s="31"/>
      <c r="E173" s="31"/>
      <c r="F173" s="31"/>
      <c r="G173" s="32"/>
      <c r="H173" s="33">
        <f>H174+H176+H181+H184+H186</f>
        <v>66.099999999999994</v>
      </c>
      <c r="I173" s="33" t="s">
        <v>13</v>
      </c>
      <c r="J173" s="33" t="s">
        <v>13</v>
      </c>
      <c r="K173" s="34">
        <f>K174+K176+K181+K184+K186</f>
        <v>844048.2</v>
      </c>
      <c r="L173" s="33" t="s">
        <v>13</v>
      </c>
      <c r="M173" s="35">
        <f>M174+M176+M181+M184+M186</f>
        <v>758944.01700000011</v>
      </c>
      <c r="N173" s="35"/>
      <c r="O173" s="35"/>
    </row>
    <row r="174" spans="1:15" ht="20.25" x14ac:dyDescent="0.25">
      <c r="A174" s="36">
        <v>47</v>
      </c>
      <c r="B174" s="37" t="s">
        <v>124</v>
      </c>
      <c r="C174" s="37" t="s">
        <v>12</v>
      </c>
      <c r="D174" s="37" t="s">
        <v>12</v>
      </c>
      <c r="E174" s="37" t="s">
        <v>12</v>
      </c>
      <c r="F174" s="37" t="s">
        <v>12</v>
      </c>
      <c r="G174" s="37" t="s">
        <v>13</v>
      </c>
      <c r="H174" s="37">
        <v>5</v>
      </c>
      <c r="I174" s="8" t="s">
        <v>13</v>
      </c>
      <c r="J174" s="37">
        <v>398</v>
      </c>
      <c r="K174" s="38">
        <f>H175*I175+H174*J174</f>
        <v>78445</v>
      </c>
      <c r="L174" s="38">
        <v>0.89</v>
      </c>
      <c r="M174" s="46">
        <f>K174*L174</f>
        <v>69816.05</v>
      </c>
      <c r="N174" s="40">
        <f>M174/1000</f>
        <v>69.816050000000004</v>
      </c>
      <c r="O174" s="40">
        <f t="shared" si="2"/>
        <v>69.8</v>
      </c>
    </row>
    <row r="175" spans="1:15" ht="20.25" x14ac:dyDescent="0.25">
      <c r="A175" s="36"/>
      <c r="B175" s="37"/>
      <c r="C175" s="37"/>
      <c r="D175" s="37"/>
      <c r="E175" s="37"/>
      <c r="F175" s="37"/>
      <c r="G175" s="41" t="s">
        <v>15</v>
      </c>
      <c r="H175" s="48">
        <v>5</v>
      </c>
      <c r="I175" s="8">
        <v>15291</v>
      </c>
      <c r="J175" s="37"/>
      <c r="K175" s="38"/>
      <c r="L175" s="38"/>
      <c r="M175" s="46"/>
      <c r="N175" s="46"/>
      <c r="O175" s="46"/>
    </row>
    <row r="176" spans="1:15" ht="20.25" x14ac:dyDescent="0.25">
      <c r="A176" s="36">
        <v>48</v>
      </c>
      <c r="B176" s="37" t="s">
        <v>58</v>
      </c>
      <c r="C176" s="37" t="s">
        <v>12</v>
      </c>
      <c r="D176" s="37" t="s">
        <v>12</v>
      </c>
      <c r="E176" s="37" t="s">
        <v>12</v>
      </c>
      <c r="F176" s="37" t="s">
        <v>12</v>
      </c>
      <c r="G176" s="37" t="s">
        <v>13</v>
      </c>
      <c r="H176" s="37">
        <v>40.1</v>
      </c>
      <c r="I176" s="8" t="s">
        <v>13</v>
      </c>
      <c r="J176" s="37">
        <v>398</v>
      </c>
      <c r="K176" s="38">
        <f>H177*I177+H178*I178+H179*I179+H180*I180+H176*J176</f>
        <v>624623.80000000005</v>
      </c>
      <c r="L176" s="38">
        <v>0.9</v>
      </c>
      <c r="M176" s="46">
        <f>K176*L176</f>
        <v>562161.42000000004</v>
      </c>
      <c r="N176" s="40">
        <f>M176/1000</f>
        <v>562.16142000000002</v>
      </c>
      <c r="O176" s="40">
        <f t="shared" si="2"/>
        <v>562.20000000000005</v>
      </c>
    </row>
    <row r="177" spans="1:15" ht="20.25" x14ac:dyDescent="0.25">
      <c r="A177" s="36"/>
      <c r="B177" s="37"/>
      <c r="C177" s="37"/>
      <c r="D177" s="37"/>
      <c r="E177" s="37"/>
      <c r="F177" s="37"/>
      <c r="G177" s="41" t="s">
        <v>14</v>
      </c>
      <c r="H177" s="47">
        <v>19.100000000000001</v>
      </c>
      <c r="I177" s="8">
        <v>18467</v>
      </c>
      <c r="J177" s="37"/>
      <c r="K177" s="38"/>
      <c r="L177" s="38"/>
      <c r="M177" s="46"/>
      <c r="N177" s="46"/>
      <c r="O177" s="46"/>
    </row>
    <row r="178" spans="1:15" ht="20.25" x14ac:dyDescent="0.25">
      <c r="A178" s="36"/>
      <c r="B178" s="37"/>
      <c r="C178" s="37"/>
      <c r="D178" s="37"/>
      <c r="E178" s="37"/>
      <c r="F178" s="37"/>
      <c r="G178" s="41" t="s">
        <v>15</v>
      </c>
      <c r="H178" s="47">
        <v>11.7</v>
      </c>
      <c r="I178" s="8">
        <v>15291</v>
      </c>
      <c r="J178" s="37"/>
      <c r="K178" s="38"/>
      <c r="L178" s="38"/>
      <c r="M178" s="46"/>
      <c r="N178" s="46"/>
      <c r="O178" s="46"/>
    </row>
    <row r="179" spans="1:15" ht="20.25" x14ac:dyDescent="0.25">
      <c r="A179" s="36"/>
      <c r="B179" s="37"/>
      <c r="C179" s="37"/>
      <c r="D179" s="37"/>
      <c r="E179" s="37"/>
      <c r="F179" s="37"/>
      <c r="G179" s="41" t="s">
        <v>16</v>
      </c>
      <c r="H179" s="47">
        <v>4.3</v>
      </c>
      <c r="I179" s="8">
        <v>12022</v>
      </c>
      <c r="J179" s="37"/>
      <c r="K179" s="38"/>
      <c r="L179" s="38"/>
      <c r="M179" s="46"/>
      <c r="N179" s="46"/>
      <c r="O179" s="46"/>
    </row>
    <row r="180" spans="1:15" ht="20.25" x14ac:dyDescent="0.25">
      <c r="A180" s="36"/>
      <c r="B180" s="37"/>
      <c r="C180" s="37"/>
      <c r="D180" s="37"/>
      <c r="E180" s="37"/>
      <c r="F180" s="37"/>
      <c r="G180" s="41" t="s">
        <v>18</v>
      </c>
      <c r="H180" s="48">
        <v>5</v>
      </c>
      <c r="I180" s="8">
        <v>5069</v>
      </c>
      <c r="J180" s="37"/>
      <c r="K180" s="38"/>
      <c r="L180" s="38"/>
      <c r="M180" s="46"/>
      <c r="N180" s="46"/>
      <c r="O180" s="46"/>
    </row>
    <row r="181" spans="1:15" ht="20.25" x14ac:dyDescent="0.25">
      <c r="A181" s="36">
        <v>49</v>
      </c>
      <c r="B181" s="37" t="s">
        <v>28</v>
      </c>
      <c r="C181" s="37" t="s">
        <v>12</v>
      </c>
      <c r="D181" s="37" t="s">
        <v>12</v>
      </c>
      <c r="E181" s="37" t="s">
        <v>12</v>
      </c>
      <c r="F181" s="37" t="s">
        <v>12</v>
      </c>
      <c r="G181" s="37" t="s">
        <v>13</v>
      </c>
      <c r="H181" s="37">
        <v>12.9</v>
      </c>
      <c r="I181" s="8" t="s">
        <v>13</v>
      </c>
      <c r="J181" s="37">
        <v>398</v>
      </c>
      <c r="K181" s="38">
        <f>H182*I182+H183*I183+H181*J181</f>
        <v>82790.7</v>
      </c>
      <c r="L181" s="38">
        <v>0.9</v>
      </c>
      <c r="M181" s="46">
        <f>K181*L181</f>
        <v>74511.63</v>
      </c>
      <c r="N181" s="40">
        <f>M181/1000</f>
        <v>74.511630000000011</v>
      </c>
      <c r="O181" s="40">
        <f t="shared" si="2"/>
        <v>74.5</v>
      </c>
    </row>
    <row r="182" spans="1:15" ht="20.25" x14ac:dyDescent="0.25">
      <c r="A182" s="36"/>
      <c r="B182" s="37"/>
      <c r="C182" s="37"/>
      <c r="D182" s="37"/>
      <c r="E182" s="37"/>
      <c r="F182" s="37"/>
      <c r="G182" s="41" t="s">
        <v>15</v>
      </c>
      <c r="H182" s="47">
        <v>1.2</v>
      </c>
      <c r="I182" s="8">
        <v>15291</v>
      </c>
      <c r="J182" s="37"/>
      <c r="K182" s="38"/>
      <c r="L182" s="38"/>
      <c r="M182" s="46"/>
      <c r="N182" s="46"/>
      <c r="O182" s="46"/>
    </row>
    <row r="183" spans="1:15" ht="20.25" x14ac:dyDescent="0.25">
      <c r="A183" s="36"/>
      <c r="B183" s="37"/>
      <c r="C183" s="37"/>
      <c r="D183" s="37"/>
      <c r="E183" s="37"/>
      <c r="F183" s="37"/>
      <c r="G183" s="41" t="s">
        <v>18</v>
      </c>
      <c r="H183" s="47">
        <v>11.7</v>
      </c>
      <c r="I183" s="8">
        <v>5069</v>
      </c>
      <c r="J183" s="37"/>
      <c r="K183" s="38"/>
      <c r="L183" s="38"/>
      <c r="M183" s="46"/>
      <c r="N183" s="46"/>
      <c r="O183" s="46"/>
    </row>
    <row r="184" spans="1:15" ht="20.25" x14ac:dyDescent="0.25">
      <c r="A184" s="36">
        <v>50</v>
      </c>
      <c r="B184" s="37" t="s">
        <v>125</v>
      </c>
      <c r="C184" s="37" t="s">
        <v>12</v>
      </c>
      <c r="D184" s="37" t="s">
        <v>12</v>
      </c>
      <c r="E184" s="37" t="s">
        <v>12</v>
      </c>
      <c r="F184" s="37" t="s">
        <v>12</v>
      </c>
      <c r="G184" s="37" t="s">
        <v>13</v>
      </c>
      <c r="H184" s="37">
        <v>6.1</v>
      </c>
      <c r="I184" s="8" t="s">
        <v>13</v>
      </c>
      <c r="J184" s="37">
        <v>398</v>
      </c>
      <c r="K184" s="38">
        <f>H185*I185+H184*J184</f>
        <v>33348.699999999997</v>
      </c>
      <c r="L184" s="38">
        <v>0.91</v>
      </c>
      <c r="M184" s="46">
        <f>K184*L184</f>
        <v>30347.316999999999</v>
      </c>
      <c r="N184" s="40">
        <f>M184/1000</f>
        <v>30.347317</v>
      </c>
      <c r="O184" s="40">
        <f t="shared" si="2"/>
        <v>30.3</v>
      </c>
    </row>
    <row r="185" spans="1:15" ht="20.25" x14ac:dyDescent="0.25">
      <c r="A185" s="36"/>
      <c r="B185" s="37"/>
      <c r="C185" s="37"/>
      <c r="D185" s="37"/>
      <c r="E185" s="37"/>
      <c r="F185" s="37"/>
      <c r="G185" s="41" t="s">
        <v>18</v>
      </c>
      <c r="H185" s="47">
        <v>6.1</v>
      </c>
      <c r="I185" s="8">
        <v>5069</v>
      </c>
      <c r="J185" s="37"/>
      <c r="K185" s="38"/>
      <c r="L185" s="38"/>
      <c r="M185" s="46"/>
      <c r="N185" s="46"/>
      <c r="O185" s="46"/>
    </row>
    <row r="186" spans="1:15" ht="20.25" x14ac:dyDescent="0.25">
      <c r="A186" s="36">
        <v>51</v>
      </c>
      <c r="B186" s="37" t="s">
        <v>43</v>
      </c>
      <c r="C186" s="37" t="s">
        <v>12</v>
      </c>
      <c r="D186" s="37" t="s">
        <v>12</v>
      </c>
      <c r="E186" s="37" t="s">
        <v>12</v>
      </c>
      <c r="F186" s="37" t="s">
        <v>12</v>
      </c>
      <c r="G186" s="37" t="s">
        <v>13</v>
      </c>
      <c r="H186" s="37">
        <v>2</v>
      </c>
      <c r="I186" s="8" t="s">
        <v>13</v>
      </c>
      <c r="J186" s="37">
        <v>398</v>
      </c>
      <c r="K186" s="38">
        <f>H187*I187+H186*J186</f>
        <v>24840</v>
      </c>
      <c r="L186" s="38">
        <v>0.89</v>
      </c>
      <c r="M186" s="46">
        <f>K186*L186</f>
        <v>22107.599999999999</v>
      </c>
      <c r="N186" s="40">
        <f>M186/1000</f>
        <v>22.107599999999998</v>
      </c>
      <c r="O186" s="40">
        <f t="shared" si="2"/>
        <v>22.1</v>
      </c>
    </row>
    <row r="187" spans="1:15" ht="20.25" x14ac:dyDescent="0.25">
      <c r="A187" s="36"/>
      <c r="B187" s="37"/>
      <c r="C187" s="37"/>
      <c r="D187" s="37"/>
      <c r="E187" s="37"/>
      <c r="F187" s="37"/>
      <c r="G187" s="41" t="s">
        <v>16</v>
      </c>
      <c r="H187" s="48">
        <v>2</v>
      </c>
      <c r="I187" s="8">
        <v>12022</v>
      </c>
      <c r="J187" s="37"/>
      <c r="K187" s="38"/>
      <c r="L187" s="38"/>
      <c r="M187" s="46"/>
      <c r="N187" s="46"/>
      <c r="O187" s="46"/>
    </row>
    <row r="188" spans="1:15" ht="22.5" x14ac:dyDescent="0.25">
      <c r="A188" s="30" t="s">
        <v>74</v>
      </c>
      <c r="B188" s="31"/>
      <c r="C188" s="31"/>
      <c r="D188" s="31"/>
      <c r="E188" s="31"/>
      <c r="F188" s="31"/>
      <c r="G188" s="32"/>
      <c r="H188" s="33">
        <f>H189+H192+H196+H201+H205+H208+H214+H218+H224+H229+H232+H235</f>
        <v>945.00999999999988</v>
      </c>
      <c r="I188" s="33" t="s">
        <v>13</v>
      </c>
      <c r="J188" s="33" t="s">
        <v>13</v>
      </c>
      <c r="K188" s="34">
        <f>K189+K192+K196+K201+K205+K208+K214+K218+K224+K229+K232+K235</f>
        <v>13253021.520000001</v>
      </c>
      <c r="L188" s="33" t="s">
        <v>13</v>
      </c>
      <c r="M188" s="35">
        <f>M189+M192+M196+M201+M205+M208+M214+M218+M224+M229+M232+M235</f>
        <v>12128836.219799999</v>
      </c>
      <c r="N188" s="35"/>
      <c r="O188" s="35"/>
    </row>
    <row r="189" spans="1:15" ht="20.25" x14ac:dyDescent="0.25">
      <c r="A189" s="36">
        <v>52</v>
      </c>
      <c r="B189" s="37" t="s">
        <v>126</v>
      </c>
      <c r="C189" s="37" t="s">
        <v>12</v>
      </c>
      <c r="D189" s="37" t="s">
        <v>12</v>
      </c>
      <c r="E189" s="37" t="s">
        <v>12</v>
      </c>
      <c r="F189" s="37" t="s">
        <v>12</v>
      </c>
      <c r="G189" s="37" t="s">
        <v>13</v>
      </c>
      <c r="H189" s="37">
        <v>9</v>
      </c>
      <c r="I189" s="8" t="s">
        <v>13</v>
      </c>
      <c r="J189" s="37">
        <v>398</v>
      </c>
      <c r="K189" s="38">
        <f>H190*I190+H191*I191+H189*J189</f>
        <v>75867</v>
      </c>
      <c r="L189" s="38">
        <v>0.91</v>
      </c>
      <c r="M189" s="46">
        <f>K189*L189</f>
        <v>69038.97</v>
      </c>
      <c r="N189" s="40">
        <f>M189/1000</f>
        <v>69.038970000000006</v>
      </c>
      <c r="O189" s="40">
        <f t="shared" si="2"/>
        <v>69</v>
      </c>
    </row>
    <row r="190" spans="1:15" ht="40.5" x14ac:dyDescent="0.25">
      <c r="A190" s="36"/>
      <c r="B190" s="37"/>
      <c r="C190" s="37"/>
      <c r="D190" s="37"/>
      <c r="E190" s="37"/>
      <c r="F190" s="37"/>
      <c r="G190" s="41" t="s">
        <v>17</v>
      </c>
      <c r="H190" s="8">
        <v>8</v>
      </c>
      <c r="I190" s="8">
        <v>8402</v>
      </c>
      <c r="J190" s="37"/>
      <c r="K190" s="38"/>
      <c r="L190" s="38"/>
      <c r="M190" s="46"/>
      <c r="N190" s="46"/>
      <c r="O190" s="46"/>
    </row>
    <row r="191" spans="1:15" ht="20.25" x14ac:dyDescent="0.25">
      <c r="A191" s="36"/>
      <c r="B191" s="37"/>
      <c r="C191" s="37"/>
      <c r="D191" s="37"/>
      <c r="E191" s="37"/>
      <c r="F191" s="37"/>
      <c r="G191" s="41" t="s">
        <v>18</v>
      </c>
      <c r="H191" s="8">
        <v>1</v>
      </c>
      <c r="I191" s="8">
        <v>5069</v>
      </c>
      <c r="J191" s="37"/>
      <c r="K191" s="38"/>
      <c r="L191" s="38"/>
      <c r="M191" s="46"/>
      <c r="N191" s="46"/>
      <c r="O191" s="46"/>
    </row>
    <row r="192" spans="1:15" ht="20.25" x14ac:dyDescent="0.25">
      <c r="A192" s="36">
        <v>53</v>
      </c>
      <c r="B192" s="37" t="s">
        <v>127</v>
      </c>
      <c r="C192" s="37" t="s">
        <v>12</v>
      </c>
      <c r="D192" s="37" t="s">
        <v>12</v>
      </c>
      <c r="E192" s="37" t="s">
        <v>12</v>
      </c>
      <c r="F192" s="37" t="s">
        <v>12</v>
      </c>
      <c r="G192" s="37" t="s">
        <v>13</v>
      </c>
      <c r="H192" s="37">
        <v>99</v>
      </c>
      <c r="I192" s="8" t="s">
        <v>13</v>
      </c>
      <c r="J192" s="37">
        <v>398</v>
      </c>
      <c r="K192" s="38">
        <f>H193*I193+H194*I194+H195*I195+H192*J192</f>
        <v>1431387.2</v>
      </c>
      <c r="L192" s="38">
        <v>0.91</v>
      </c>
      <c r="M192" s="46">
        <f>K192*L192</f>
        <v>1302562.352</v>
      </c>
      <c r="N192" s="40">
        <f>M192/1000</f>
        <v>1302.5623519999999</v>
      </c>
      <c r="O192" s="40">
        <f t="shared" si="2"/>
        <v>1302.5999999999999</v>
      </c>
    </row>
    <row r="193" spans="1:15" ht="20.25" x14ac:dyDescent="0.25">
      <c r="A193" s="36"/>
      <c r="B193" s="37"/>
      <c r="C193" s="37"/>
      <c r="D193" s="37"/>
      <c r="E193" s="37"/>
      <c r="F193" s="37"/>
      <c r="G193" s="41" t="s">
        <v>15</v>
      </c>
      <c r="H193" s="47">
        <v>79.599999999999994</v>
      </c>
      <c r="I193" s="8">
        <v>15291</v>
      </c>
      <c r="J193" s="37"/>
      <c r="K193" s="38"/>
      <c r="L193" s="38"/>
      <c r="M193" s="46"/>
      <c r="N193" s="46"/>
      <c r="O193" s="46"/>
    </row>
    <row r="194" spans="1:15" ht="20.25" x14ac:dyDescent="0.25">
      <c r="A194" s="36"/>
      <c r="B194" s="37"/>
      <c r="C194" s="37"/>
      <c r="D194" s="37"/>
      <c r="E194" s="37"/>
      <c r="F194" s="37"/>
      <c r="G194" s="41" t="s">
        <v>16</v>
      </c>
      <c r="H194" s="48">
        <v>11</v>
      </c>
      <c r="I194" s="8">
        <v>12022</v>
      </c>
      <c r="J194" s="37"/>
      <c r="K194" s="38"/>
      <c r="L194" s="38"/>
      <c r="M194" s="46"/>
      <c r="N194" s="46"/>
      <c r="O194" s="46"/>
    </row>
    <row r="195" spans="1:15" ht="20.25" x14ac:dyDescent="0.25">
      <c r="A195" s="36"/>
      <c r="B195" s="37"/>
      <c r="C195" s="37"/>
      <c r="D195" s="37"/>
      <c r="E195" s="37"/>
      <c r="F195" s="37"/>
      <c r="G195" s="41" t="s">
        <v>18</v>
      </c>
      <c r="H195" s="47">
        <v>8.4</v>
      </c>
      <c r="I195" s="8">
        <v>5069</v>
      </c>
      <c r="J195" s="37"/>
      <c r="K195" s="38"/>
      <c r="L195" s="38"/>
      <c r="M195" s="46"/>
      <c r="N195" s="46"/>
      <c r="O195" s="46"/>
    </row>
    <row r="196" spans="1:15" ht="20.25" x14ac:dyDescent="0.25">
      <c r="A196" s="36">
        <v>54</v>
      </c>
      <c r="B196" s="37" t="s">
        <v>128</v>
      </c>
      <c r="C196" s="37" t="s">
        <v>12</v>
      </c>
      <c r="D196" s="37" t="s">
        <v>12</v>
      </c>
      <c r="E196" s="37" t="s">
        <v>12</v>
      </c>
      <c r="F196" s="37" t="s">
        <v>12</v>
      </c>
      <c r="G196" s="37" t="s">
        <v>13</v>
      </c>
      <c r="H196" s="37">
        <v>56.4</v>
      </c>
      <c r="I196" s="8" t="s">
        <v>13</v>
      </c>
      <c r="J196" s="37">
        <v>398</v>
      </c>
      <c r="K196" s="38">
        <f>H197*I197+H198*I198+H199*I199+H200*I200+H196*J196</f>
        <v>906546.2</v>
      </c>
      <c r="L196" s="38">
        <v>0.9</v>
      </c>
      <c r="M196" s="46">
        <f>K196*L196</f>
        <v>815891.58</v>
      </c>
      <c r="N196" s="40">
        <f>M196/1000</f>
        <v>815.89157999999998</v>
      </c>
      <c r="O196" s="40">
        <f t="shared" si="2"/>
        <v>815.9</v>
      </c>
    </row>
    <row r="197" spans="1:15" ht="20.25" x14ac:dyDescent="0.25">
      <c r="A197" s="36"/>
      <c r="B197" s="37"/>
      <c r="C197" s="37"/>
      <c r="D197" s="37"/>
      <c r="E197" s="37"/>
      <c r="F197" s="37"/>
      <c r="G197" s="41" t="s">
        <v>14</v>
      </c>
      <c r="H197" s="8">
        <v>18</v>
      </c>
      <c r="I197" s="8">
        <v>18467</v>
      </c>
      <c r="J197" s="37"/>
      <c r="K197" s="38"/>
      <c r="L197" s="38"/>
      <c r="M197" s="46"/>
      <c r="N197" s="46"/>
      <c r="O197" s="46"/>
    </row>
    <row r="198" spans="1:15" ht="20.25" x14ac:dyDescent="0.25">
      <c r="A198" s="36"/>
      <c r="B198" s="37"/>
      <c r="C198" s="37"/>
      <c r="D198" s="37"/>
      <c r="E198" s="37"/>
      <c r="F198" s="37"/>
      <c r="G198" s="41" t="s">
        <v>15</v>
      </c>
      <c r="H198" s="47">
        <v>31.8</v>
      </c>
      <c r="I198" s="8">
        <v>15291</v>
      </c>
      <c r="J198" s="37"/>
      <c r="K198" s="38"/>
      <c r="L198" s="38"/>
      <c r="M198" s="46"/>
      <c r="N198" s="46"/>
      <c r="O198" s="46"/>
    </row>
    <row r="199" spans="1:15" ht="20.25" x14ac:dyDescent="0.25">
      <c r="A199" s="36"/>
      <c r="B199" s="37"/>
      <c r="C199" s="37"/>
      <c r="D199" s="37"/>
      <c r="E199" s="37"/>
      <c r="F199" s="37"/>
      <c r="G199" s="41" t="s">
        <v>16</v>
      </c>
      <c r="H199" s="47">
        <v>4.5999999999999996</v>
      </c>
      <c r="I199" s="8">
        <v>12022</v>
      </c>
      <c r="J199" s="37"/>
      <c r="K199" s="38"/>
      <c r="L199" s="38"/>
      <c r="M199" s="46"/>
      <c r="N199" s="46"/>
      <c r="O199" s="46"/>
    </row>
    <row r="200" spans="1:15" ht="20.25" x14ac:dyDescent="0.25">
      <c r="A200" s="36"/>
      <c r="B200" s="37"/>
      <c r="C200" s="37"/>
      <c r="D200" s="37"/>
      <c r="E200" s="37"/>
      <c r="F200" s="37"/>
      <c r="G200" s="41" t="s">
        <v>18</v>
      </c>
      <c r="H200" s="48">
        <v>2</v>
      </c>
      <c r="I200" s="8">
        <v>5069</v>
      </c>
      <c r="J200" s="37"/>
      <c r="K200" s="38"/>
      <c r="L200" s="38"/>
      <c r="M200" s="46"/>
      <c r="N200" s="46"/>
      <c r="O200" s="46"/>
    </row>
    <row r="201" spans="1:15" ht="20.25" x14ac:dyDescent="0.25">
      <c r="A201" s="36">
        <v>55</v>
      </c>
      <c r="B201" s="37" t="s">
        <v>32</v>
      </c>
      <c r="C201" s="37" t="s">
        <v>12</v>
      </c>
      <c r="D201" s="37" t="s">
        <v>12</v>
      </c>
      <c r="E201" s="37" t="s">
        <v>12</v>
      </c>
      <c r="F201" s="37" t="s">
        <v>12</v>
      </c>
      <c r="G201" s="37" t="s">
        <v>13</v>
      </c>
      <c r="H201" s="37">
        <v>78</v>
      </c>
      <c r="I201" s="8" t="s">
        <v>13</v>
      </c>
      <c r="J201" s="37">
        <v>398</v>
      </c>
      <c r="K201" s="38">
        <f>H202*I202+H203*I203+H204*I204+H201*J201</f>
        <v>769749</v>
      </c>
      <c r="L201" s="38">
        <v>0.9</v>
      </c>
      <c r="M201" s="46">
        <f>K201*L201</f>
        <v>692774.1</v>
      </c>
      <c r="N201" s="40">
        <f>M201/1000</f>
        <v>692.77409999999998</v>
      </c>
      <c r="O201" s="40">
        <f t="shared" si="2"/>
        <v>692.8</v>
      </c>
    </row>
    <row r="202" spans="1:15" ht="20.25" x14ac:dyDescent="0.25">
      <c r="A202" s="36"/>
      <c r="B202" s="37"/>
      <c r="C202" s="37"/>
      <c r="D202" s="37"/>
      <c r="E202" s="37"/>
      <c r="F202" s="37"/>
      <c r="G202" s="41" t="s">
        <v>15</v>
      </c>
      <c r="H202" s="8">
        <v>30</v>
      </c>
      <c r="I202" s="8">
        <v>15291</v>
      </c>
      <c r="J202" s="37"/>
      <c r="K202" s="38"/>
      <c r="L202" s="38"/>
      <c r="M202" s="46"/>
      <c r="N202" s="46"/>
      <c r="O202" s="46"/>
    </row>
    <row r="203" spans="1:15" ht="40.5" x14ac:dyDescent="0.25">
      <c r="A203" s="36"/>
      <c r="B203" s="37"/>
      <c r="C203" s="37"/>
      <c r="D203" s="37"/>
      <c r="E203" s="37"/>
      <c r="F203" s="37"/>
      <c r="G203" s="41" t="s">
        <v>17</v>
      </c>
      <c r="H203" s="8">
        <v>11</v>
      </c>
      <c r="I203" s="8">
        <v>8402</v>
      </c>
      <c r="J203" s="37"/>
      <c r="K203" s="38"/>
      <c r="L203" s="38"/>
      <c r="M203" s="46"/>
      <c r="N203" s="46"/>
      <c r="O203" s="46"/>
    </row>
    <row r="204" spans="1:15" ht="20.25" x14ac:dyDescent="0.25">
      <c r="A204" s="36"/>
      <c r="B204" s="37"/>
      <c r="C204" s="37"/>
      <c r="D204" s="37"/>
      <c r="E204" s="37"/>
      <c r="F204" s="37"/>
      <c r="G204" s="41" t="s">
        <v>18</v>
      </c>
      <c r="H204" s="8">
        <v>37</v>
      </c>
      <c r="I204" s="8">
        <v>5069</v>
      </c>
      <c r="J204" s="37"/>
      <c r="K204" s="38"/>
      <c r="L204" s="38"/>
      <c r="M204" s="46"/>
      <c r="N204" s="46"/>
      <c r="O204" s="46"/>
    </row>
    <row r="205" spans="1:15" ht="20.25" x14ac:dyDescent="0.25">
      <c r="A205" s="36">
        <v>56</v>
      </c>
      <c r="B205" s="37" t="s">
        <v>129</v>
      </c>
      <c r="C205" s="37" t="s">
        <v>12</v>
      </c>
      <c r="D205" s="37" t="s">
        <v>12</v>
      </c>
      <c r="E205" s="37" t="s">
        <v>12</v>
      </c>
      <c r="F205" s="37" t="s">
        <v>12</v>
      </c>
      <c r="G205" s="37" t="s">
        <v>13</v>
      </c>
      <c r="H205" s="37">
        <v>40</v>
      </c>
      <c r="I205" s="8" t="s">
        <v>13</v>
      </c>
      <c r="J205" s="37">
        <v>398</v>
      </c>
      <c r="K205" s="38">
        <f>H206*I206+H207*I207+H205*J205</f>
        <v>594870</v>
      </c>
      <c r="L205" s="38">
        <v>0.84</v>
      </c>
      <c r="M205" s="46">
        <f>K205*L205</f>
        <v>499690.8</v>
      </c>
      <c r="N205" s="40">
        <f>M205/1000</f>
        <v>499.69079999999997</v>
      </c>
      <c r="O205" s="40">
        <f t="shared" ref="O205:O262" si="3">ROUND(N205,1)</f>
        <v>499.7</v>
      </c>
    </row>
    <row r="206" spans="1:15" ht="20.25" x14ac:dyDescent="0.25">
      <c r="A206" s="36"/>
      <c r="B206" s="37"/>
      <c r="C206" s="37"/>
      <c r="D206" s="37"/>
      <c r="E206" s="37"/>
      <c r="F206" s="37"/>
      <c r="G206" s="41" t="s">
        <v>15</v>
      </c>
      <c r="H206" s="8">
        <v>30</v>
      </c>
      <c r="I206" s="8">
        <v>15291</v>
      </c>
      <c r="J206" s="37"/>
      <c r="K206" s="38"/>
      <c r="L206" s="38"/>
      <c r="M206" s="46"/>
      <c r="N206" s="46"/>
      <c r="O206" s="46"/>
    </row>
    <row r="207" spans="1:15" ht="20.25" x14ac:dyDescent="0.25">
      <c r="A207" s="36"/>
      <c r="B207" s="37"/>
      <c r="C207" s="37"/>
      <c r="D207" s="37"/>
      <c r="E207" s="37"/>
      <c r="F207" s="37"/>
      <c r="G207" s="41" t="s">
        <v>16</v>
      </c>
      <c r="H207" s="8">
        <v>10</v>
      </c>
      <c r="I207" s="8">
        <v>12022</v>
      </c>
      <c r="J207" s="37"/>
      <c r="K207" s="38"/>
      <c r="L207" s="38"/>
      <c r="M207" s="46"/>
      <c r="N207" s="46"/>
      <c r="O207" s="46"/>
    </row>
    <row r="208" spans="1:15" ht="20.25" x14ac:dyDescent="0.25">
      <c r="A208" s="36">
        <v>57</v>
      </c>
      <c r="B208" s="37" t="s">
        <v>48</v>
      </c>
      <c r="C208" s="37" t="s">
        <v>12</v>
      </c>
      <c r="D208" s="37" t="s">
        <v>12</v>
      </c>
      <c r="E208" s="37" t="s">
        <v>12</v>
      </c>
      <c r="F208" s="37" t="s">
        <v>12</v>
      </c>
      <c r="G208" s="37" t="s">
        <v>13</v>
      </c>
      <c r="H208" s="37">
        <v>299.39999999999998</v>
      </c>
      <c r="I208" s="8" t="s">
        <v>13</v>
      </c>
      <c r="J208" s="37">
        <v>398</v>
      </c>
      <c r="K208" s="38">
        <f>H209*I209+H210*I210+H211*I211+H212*I212+H213*I213+H208*J208</f>
        <v>4406596.1000000006</v>
      </c>
      <c r="L208" s="38">
        <v>0.95</v>
      </c>
      <c r="M208" s="46">
        <f>K208*L208</f>
        <v>4186266.2950000004</v>
      </c>
      <c r="N208" s="40">
        <f>M208/1000</f>
        <v>4186.2662950000004</v>
      </c>
      <c r="O208" s="40">
        <f t="shared" si="3"/>
        <v>4186.3</v>
      </c>
    </row>
    <row r="209" spans="1:15" ht="20.25" x14ac:dyDescent="0.25">
      <c r="A209" s="36"/>
      <c r="B209" s="37"/>
      <c r="C209" s="37"/>
      <c r="D209" s="37"/>
      <c r="E209" s="37"/>
      <c r="F209" s="37"/>
      <c r="G209" s="41" t="s">
        <v>14</v>
      </c>
      <c r="H209" s="43">
        <v>93.2</v>
      </c>
      <c r="I209" s="8">
        <v>18467</v>
      </c>
      <c r="J209" s="37"/>
      <c r="K209" s="38"/>
      <c r="L209" s="38"/>
      <c r="M209" s="46"/>
      <c r="N209" s="46"/>
      <c r="O209" s="46"/>
    </row>
    <row r="210" spans="1:15" ht="20.25" x14ac:dyDescent="0.25">
      <c r="A210" s="36"/>
      <c r="B210" s="37"/>
      <c r="C210" s="37"/>
      <c r="D210" s="37"/>
      <c r="E210" s="37"/>
      <c r="F210" s="37"/>
      <c r="G210" s="41" t="s">
        <v>15</v>
      </c>
      <c r="H210" s="47">
        <v>108.9</v>
      </c>
      <c r="I210" s="8">
        <v>15291</v>
      </c>
      <c r="J210" s="37"/>
      <c r="K210" s="38"/>
      <c r="L210" s="38"/>
      <c r="M210" s="46"/>
      <c r="N210" s="46"/>
      <c r="O210" s="46"/>
    </row>
    <row r="211" spans="1:15" ht="20.25" x14ac:dyDescent="0.25">
      <c r="A211" s="36"/>
      <c r="B211" s="37"/>
      <c r="C211" s="37"/>
      <c r="D211" s="37"/>
      <c r="E211" s="37"/>
      <c r="F211" s="37"/>
      <c r="G211" s="41" t="s">
        <v>16</v>
      </c>
      <c r="H211" s="47">
        <v>54.4</v>
      </c>
      <c r="I211" s="8">
        <v>12022</v>
      </c>
      <c r="J211" s="37"/>
      <c r="K211" s="38"/>
      <c r="L211" s="38"/>
      <c r="M211" s="46"/>
      <c r="N211" s="46"/>
      <c r="O211" s="46"/>
    </row>
    <row r="212" spans="1:15" ht="40.5" x14ac:dyDescent="0.25">
      <c r="A212" s="36"/>
      <c r="B212" s="37"/>
      <c r="C212" s="37"/>
      <c r="D212" s="37"/>
      <c r="E212" s="37"/>
      <c r="F212" s="37"/>
      <c r="G212" s="41" t="s">
        <v>17</v>
      </c>
      <c r="H212" s="47">
        <v>8.9</v>
      </c>
      <c r="I212" s="8">
        <v>8402</v>
      </c>
      <c r="J212" s="37"/>
      <c r="K212" s="38"/>
      <c r="L212" s="38"/>
      <c r="M212" s="46"/>
      <c r="N212" s="46"/>
      <c r="O212" s="46"/>
    </row>
    <row r="213" spans="1:15" ht="20.25" x14ac:dyDescent="0.25">
      <c r="A213" s="36"/>
      <c r="B213" s="37"/>
      <c r="C213" s="37"/>
      <c r="D213" s="37"/>
      <c r="E213" s="37"/>
      <c r="F213" s="37"/>
      <c r="G213" s="41" t="s">
        <v>18</v>
      </c>
      <c r="H213" s="48">
        <v>34</v>
      </c>
      <c r="I213" s="8">
        <v>5069</v>
      </c>
      <c r="J213" s="37"/>
      <c r="K213" s="38"/>
      <c r="L213" s="38"/>
      <c r="M213" s="46"/>
      <c r="N213" s="46"/>
      <c r="O213" s="46"/>
    </row>
    <row r="214" spans="1:15" ht="20.25" x14ac:dyDescent="0.25">
      <c r="A214" s="36">
        <v>58</v>
      </c>
      <c r="B214" s="37" t="s">
        <v>34</v>
      </c>
      <c r="C214" s="37" t="s">
        <v>12</v>
      </c>
      <c r="D214" s="37" t="s">
        <v>12</v>
      </c>
      <c r="E214" s="37" t="s">
        <v>12</v>
      </c>
      <c r="F214" s="37" t="s">
        <v>12</v>
      </c>
      <c r="G214" s="37" t="s">
        <v>13</v>
      </c>
      <c r="H214" s="37">
        <v>9.2899999999999991</v>
      </c>
      <c r="I214" s="8" t="s">
        <v>13</v>
      </c>
      <c r="J214" s="37">
        <v>398</v>
      </c>
      <c r="K214" s="38">
        <f>H215*I215+H216*I216+H217*I217+H214*J214</f>
        <v>100645.8</v>
      </c>
      <c r="L214" s="38">
        <v>0.89</v>
      </c>
      <c r="M214" s="46">
        <f>K214*L214</f>
        <v>89574.762000000002</v>
      </c>
      <c r="N214" s="40">
        <f>M214/1000</f>
        <v>89.574762000000007</v>
      </c>
      <c r="O214" s="40">
        <f t="shared" si="3"/>
        <v>89.6</v>
      </c>
    </row>
    <row r="215" spans="1:15" ht="20.25" x14ac:dyDescent="0.25">
      <c r="A215" s="36"/>
      <c r="B215" s="37"/>
      <c r="C215" s="37"/>
      <c r="D215" s="37"/>
      <c r="E215" s="37"/>
      <c r="F215" s="37"/>
      <c r="G215" s="41" t="s">
        <v>15</v>
      </c>
      <c r="H215" s="48">
        <v>4</v>
      </c>
      <c r="I215" s="8">
        <v>15291</v>
      </c>
      <c r="J215" s="37"/>
      <c r="K215" s="38"/>
      <c r="L215" s="38"/>
      <c r="M215" s="46"/>
      <c r="N215" s="46"/>
      <c r="O215" s="46"/>
    </row>
    <row r="216" spans="1:15" ht="20.25" x14ac:dyDescent="0.25">
      <c r="A216" s="36"/>
      <c r="B216" s="37"/>
      <c r="C216" s="37"/>
      <c r="D216" s="37"/>
      <c r="E216" s="37"/>
      <c r="F216" s="37"/>
      <c r="G216" s="41" t="s">
        <v>16</v>
      </c>
      <c r="H216" s="44">
        <v>1.29</v>
      </c>
      <c r="I216" s="8">
        <v>12022</v>
      </c>
      <c r="J216" s="37"/>
      <c r="K216" s="38"/>
      <c r="L216" s="38"/>
      <c r="M216" s="46"/>
      <c r="N216" s="46"/>
      <c r="O216" s="46"/>
    </row>
    <row r="217" spans="1:15" ht="20.25" x14ac:dyDescent="0.25">
      <c r="A217" s="36"/>
      <c r="B217" s="37"/>
      <c r="C217" s="37"/>
      <c r="D217" s="37"/>
      <c r="E217" s="37"/>
      <c r="F217" s="37"/>
      <c r="G217" s="41" t="s">
        <v>18</v>
      </c>
      <c r="H217" s="48">
        <v>4</v>
      </c>
      <c r="I217" s="8">
        <v>5069</v>
      </c>
      <c r="J217" s="37"/>
      <c r="K217" s="38"/>
      <c r="L217" s="38"/>
      <c r="M217" s="46"/>
      <c r="N217" s="46"/>
      <c r="O217" s="46"/>
    </row>
    <row r="218" spans="1:15" ht="20.25" x14ac:dyDescent="0.25">
      <c r="A218" s="36">
        <v>59</v>
      </c>
      <c r="B218" s="37" t="s">
        <v>11</v>
      </c>
      <c r="C218" s="37" t="s">
        <v>12</v>
      </c>
      <c r="D218" s="37" t="s">
        <v>12</v>
      </c>
      <c r="E218" s="37" t="s">
        <v>12</v>
      </c>
      <c r="F218" s="37" t="s">
        <v>12</v>
      </c>
      <c r="G218" s="37" t="s">
        <v>13</v>
      </c>
      <c r="H218" s="37">
        <v>26.3</v>
      </c>
      <c r="I218" s="37" t="s">
        <v>13</v>
      </c>
      <c r="J218" s="37">
        <v>398</v>
      </c>
      <c r="K218" s="38">
        <f>H219*I219+H220*I220+H221*I221+H222*I222+H223*I223+H218*J218</f>
        <v>312980</v>
      </c>
      <c r="L218" s="38">
        <v>0.91</v>
      </c>
      <c r="M218" s="46">
        <f>K218*L218</f>
        <v>284811.8</v>
      </c>
      <c r="N218" s="40">
        <f>M218/1000</f>
        <v>284.81180000000001</v>
      </c>
      <c r="O218" s="40">
        <f t="shared" si="3"/>
        <v>284.8</v>
      </c>
    </row>
    <row r="219" spans="1:15" ht="20.25" x14ac:dyDescent="0.25">
      <c r="A219" s="36"/>
      <c r="B219" s="37"/>
      <c r="C219" s="37"/>
      <c r="D219" s="37"/>
      <c r="E219" s="37"/>
      <c r="F219" s="37"/>
      <c r="G219" s="41" t="s">
        <v>14</v>
      </c>
      <c r="H219" s="48">
        <v>8</v>
      </c>
      <c r="I219" s="8">
        <v>18467</v>
      </c>
      <c r="J219" s="37"/>
      <c r="K219" s="38"/>
      <c r="L219" s="38"/>
      <c r="M219" s="50"/>
      <c r="N219" s="50"/>
      <c r="O219" s="50"/>
    </row>
    <row r="220" spans="1:15" ht="20.25" x14ac:dyDescent="0.25">
      <c r="A220" s="36"/>
      <c r="B220" s="37"/>
      <c r="C220" s="37"/>
      <c r="D220" s="37"/>
      <c r="E220" s="37"/>
      <c r="F220" s="37"/>
      <c r="G220" s="41" t="s">
        <v>15</v>
      </c>
      <c r="H220" s="48">
        <v>2</v>
      </c>
      <c r="I220" s="8">
        <v>15291</v>
      </c>
      <c r="J220" s="37"/>
      <c r="K220" s="38"/>
      <c r="L220" s="38"/>
      <c r="M220" s="50"/>
      <c r="N220" s="50"/>
      <c r="O220" s="50"/>
    </row>
    <row r="221" spans="1:15" ht="20.25" x14ac:dyDescent="0.25">
      <c r="A221" s="36"/>
      <c r="B221" s="37"/>
      <c r="C221" s="37"/>
      <c r="D221" s="37"/>
      <c r="E221" s="37"/>
      <c r="F221" s="37"/>
      <c r="G221" s="41" t="s">
        <v>16</v>
      </c>
      <c r="H221" s="48">
        <v>2</v>
      </c>
      <c r="I221" s="8">
        <v>12022</v>
      </c>
      <c r="J221" s="37"/>
      <c r="K221" s="38"/>
      <c r="L221" s="38"/>
      <c r="M221" s="50"/>
      <c r="N221" s="50"/>
      <c r="O221" s="50"/>
    </row>
    <row r="222" spans="1:15" ht="40.5" x14ac:dyDescent="0.25">
      <c r="A222" s="36"/>
      <c r="B222" s="37"/>
      <c r="C222" s="37"/>
      <c r="D222" s="37"/>
      <c r="E222" s="37"/>
      <c r="F222" s="37"/>
      <c r="G222" s="41" t="s">
        <v>17</v>
      </c>
      <c r="H222" s="47">
        <v>8.3000000000000007</v>
      </c>
      <c r="I222" s="8">
        <v>8402</v>
      </c>
      <c r="J222" s="37"/>
      <c r="K222" s="38"/>
      <c r="L222" s="38"/>
      <c r="M222" s="50"/>
      <c r="N222" s="50"/>
      <c r="O222" s="50"/>
    </row>
    <row r="223" spans="1:15" ht="20.25" x14ac:dyDescent="0.25">
      <c r="A223" s="36"/>
      <c r="B223" s="37"/>
      <c r="C223" s="37"/>
      <c r="D223" s="37"/>
      <c r="E223" s="37"/>
      <c r="F223" s="37"/>
      <c r="G223" s="41" t="s">
        <v>18</v>
      </c>
      <c r="H223" s="48">
        <v>6</v>
      </c>
      <c r="I223" s="8">
        <v>5069</v>
      </c>
      <c r="J223" s="37"/>
      <c r="K223" s="38"/>
      <c r="L223" s="38"/>
      <c r="M223" s="50"/>
      <c r="N223" s="50"/>
      <c r="O223" s="50"/>
    </row>
    <row r="224" spans="1:15" ht="20.25" x14ac:dyDescent="0.25">
      <c r="A224" s="36">
        <v>60</v>
      </c>
      <c r="B224" s="37" t="s">
        <v>22</v>
      </c>
      <c r="C224" s="37" t="s">
        <v>12</v>
      </c>
      <c r="D224" s="37" t="s">
        <v>12</v>
      </c>
      <c r="E224" s="37" t="s">
        <v>12</v>
      </c>
      <c r="F224" s="37" t="s">
        <v>12</v>
      </c>
      <c r="G224" s="37" t="s">
        <v>13</v>
      </c>
      <c r="H224" s="37">
        <v>61.2</v>
      </c>
      <c r="I224" s="37" t="s">
        <v>13</v>
      </c>
      <c r="J224" s="37">
        <v>398</v>
      </c>
      <c r="K224" s="38">
        <f>H225*I225+H226*I226+H227*I227+H228*I228+H224*J224</f>
        <v>887127.04000000004</v>
      </c>
      <c r="L224" s="38">
        <v>0.91</v>
      </c>
      <c r="M224" s="46">
        <f>K224*L224</f>
        <v>807285.60640000005</v>
      </c>
      <c r="N224" s="40">
        <f>M224/1000</f>
        <v>807.28560640000001</v>
      </c>
      <c r="O224" s="40">
        <f t="shared" si="3"/>
        <v>807.3</v>
      </c>
    </row>
    <row r="225" spans="1:15" ht="20.25" x14ac:dyDescent="0.25">
      <c r="A225" s="36"/>
      <c r="B225" s="37"/>
      <c r="C225" s="37"/>
      <c r="D225" s="37"/>
      <c r="E225" s="37"/>
      <c r="F225" s="37"/>
      <c r="G225" s="41" t="s">
        <v>14</v>
      </c>
      <c r="H225" s="44">
        <v>11.18</v>
      </c>
      <c r="I225" s="8">
        <v>18467</v>
      </c>
      <c r="J225" s="37"/>
      <c r="K225" s="38"/>
      <c r="L225" s="38"/>
      <c r="M225" s="50"/>
      <c r="N225" s="50"/>
      <c r="O225" s="50"/>
    </row>
    <row r="226" spans="1:15" ht="20.25" x14ac:dyDescent="0.25">
      <c r="A226" s="36"/>
      <c r="B226" s="37"/>
      <c r="C226" s="37"/>
      <c r="D226" s="37"/>
      <c r="E226" s="37"/>
      <c r="F226" s="37"/>
      <c r="G226" s="41" t="s">
        <v>15</v>
      </c>
      <c r="H226" s="48">
        <v>36</v>
      </c>
      <c r="I226" s="8">
        <v>15291</v>
      </c>
      <c r="J226" s="37"/>
      <c r="K226" s="38"/>
      <c r="L226" s="38"/>
      <c r="M226" s="50"/>
      <c r="N226" s="50"/>
      <c r="O226" s="50"/>
    </row>
    <row r="227" spans="1:15" ht="20.25" x14ac:dyDescent="0.25">
      <c r="A227" s="36"/>
      <c r="B227" s="37"/>
      <c r="C227" s="37"/>
      <c r="D227" s="37"/>
      <c r="E227" s="37"/>
      <c r="F227" s="37"/>
      <c r="G227" s="41" t="s">
        <v>16</v>
      </c>
      <c r="H227" s="48">
        <v>5</v>
      </c>
      <c r="I227" s="8">
        <v>12022</v>
      </c>
      <c r="J227" s="37"/>
      <c r="K227" s="38"/>
      <c r="L227" s="38"/>
      <c r="M227" s="50"/>
      <c r="N227" s="50"/>
      <c r="O227" s="50"/>
    </row>
    <row r="228" spans="1:15" ht="20.25" x14ac:dyDescent="0.25">
      <c r="A228" s="36"/>
      <c r="B228" s="37"/>
      <c r="C228" s="37"/>
      <c r="D228" s="37"/>
      <c r="E228" s="37"/>
      <c r="F228" s="37"/>
      <c r="G228" s="41" t="s">
        <v>18</v>
      </c>
      <c r="H228" s="44">
        <v>9.02</v>
      </c>
      <c r="I228" s="8">
        <v>5069</v>
      </c>
      <c r="J228" s="37"/>
      <c r="K228" s="38"/>
      <c r="L228" s="38"/>
      <c r="M228" s="50"/>
      <c r="N228" s="50"/>
      <c r="O228" s="50"/>
    </row>
    <row r="229" spans="1:15" ht="20.25" x14ac:dyDescent="0.25">
      <c r="A229" s="36">
        <v>61</v>
      </c>
      <c r="B229" s="37" t="s">
        <v>62</v>
      </c>
      <c r="C229" s="37" t="s">
        <v>12</v>
      </c>
      <c r="D229" s="37" t="s">
        <v>12</v>
      </c>
      <c r="E229" s="37" t="s">
        <v>12</v>
      </c>
      <c r="F229" s="37" t="s">
        <v>12</v>
      </c>
      <c r="G229" s="37" t="s">
        <v>13</v>
      </c>
      <c r="H229" s="37">
        <v>60</v>
      </c>
      <c r="I229" s="37" t="s">
        <v>13</v>
      </c>
      <c r="J229" s="37">
        <v>398</v>
      </c>
      <c r="K229" s="38">
        <f>H230*I230+H231*I231+H229*J229</f>
        <v>839120</v>
      </c>
      <c r="L229" s="38">
        <v>0.9</v>
      </c>
      <c r="M229" s="46">
        <f>K229*L229</f>
        <v>755208</v>
      </c>
      <c r="N229" s="40">
        <f>M229/1000</f>
        <v>755.20799999999997</v>
      </c>
      <c r="O229" s="40">
        <f t="shared" si="3"/>
        <v>755.2</v>
      </c>
    </row>
    <row r="230" spans="1:15" ht="20.25" x14ac:dyDescent="0.25">
      <c r="A230" s="36"/>
      <c r="B230" s="37"/>
      <c r="C230" s="37"/>
      <c r="D230" s="37"/>
      <c r="E230" s="37"/>
      <c r="F230" s="37"/>
      <c r="G230" s="41" t="s">
        <v>15</v>
      </c>
      <c r="H230" s="48">
        <v>50</v>
      </c>
      <c r="I230" s="8">
        <v>15291</v>
      </c>
      <c r="J230" s="37"/>
      <c r="K230" s="38"/>
      <c r="L230" s="38"/>
      <c r="M230" s="50"/>
      <c r="N230" s="50"/>
      <c r="O230" s="50"/>
    </row>
    <row r="231" spans="1:15" ht="20.25" x14ac:dyDescent="0.25">
      <c r="A231" s="36"/>
      <c r="B231" s="37"/>
      <c r="C231" s="37"/>
      <c r="D231" s="37"/>
      <c r="E231" s="37"/>
      <c r="F231" s="37"/>
      <c r="G231" s="41" t="s">
        <v>18</v>
      </c>
      <c r="H231" s="48">
        <v>10</v>
      </c>
      <c r="I231" s="8">
        <v>5069</v>
      </c>
      <c r="J231" s="37"/>
      <c r="K231" s="38"/>
      <c r="L231" s="38"/>
      <c r="M231" s="50"/>
      <c r="N231" s="50"/>
      <c r="O231" s="50"/>
    </row>
    <row r="232" spans="1:15" ht="20.25" x14ac:dyDescent="0.25">
      <c r="A232" s="36">
        <v>62</v>
      </c>
      <c r="B232" s="37" t="s">
        <v>130</v>
      </c>
      <c r="C232" s="37" t="s">
        <v>12</v>
      </c>
      <c r="D232" s="37" t="s">
        <v>12</v>
      </c>
      <c r="E232" s="37" t="s">
        <v>12</v>
      </c>
      <c r="F232" s="37" t="s">
        <v>12</v>
      </c>
      <c r="G232" s="37" t="s">
        <v>13</v>
      </c>
      <c r="H232" s="37">
        <v>36.42</v>
      </c>
      <c r="I232" s="37" t="s">
        <v>13</v>
      </c>
      <c r="J232" s="37">
        <v>398</v>
      </c>
      <c r="K232" s="38">
        <f>H233*I233+H234*I234+H232*J232</f>
        <v>479395.38</v>
      </c>
      <c r="L232" s="38">
        <v>0.88</v>
      </c>
      <c r="M232" s="46">
        <f>K232*L232</f>
        <v>421867.93440000003</v>
      </c>
      <c r="N232" s="40">
        <f>M232/1000</f>
        <v>421.86793440000002</v>
      </c>
      <c r="O232" s="40">
        <f t="shared" si="3"/>
        <v>421.9</v>
      </c>
    </row>
    <row r="233" spans="1:15" ht="20.25" x14ac:dyDescent="0.25">
      <c r="A233" s="36"/>
      <c r="B233" s="37"/>
      <c r="C233" s="37"/>
      <c r="D233" s="37"/>
      <c r="E233" s="37"/>
      <c r="F233" s="37"/>
      <c r="G233" s="41" t="s">
        <v>15</v>
      </c>
      <c r="H233" s="38">
        <v>27.42</v>
      </c>
      <c r="I233" s="8">
        <v>15291</v>
      </c>
      <c r="J233" s="37"/>
      <c r="K233" s="38"/>
      <c r="L233" s="38"/>
      <c r="M233" s="50"/>
      <c r="N233" s="50"/>
      <c r="O233" s="50"/>
    </row>
    <row r="234" spans="1:15" ht="20.25" x14ac:dyDescent="0.25">
      <c r="A234" s="36"/>
      <c r="B234" s="37"/>
      <c r="C234" s="37"/>
      <c r="D234" s="37"/>
      <c r="E234" s="37"/>
      <c r="F234" s="37"/>
      <c r="G234" s="41" t="s">
        <v>18</v>
      </c>
      <c r="H234" s="8">
        <v>9</v>
      </c>
      <c r="I234" s="8">
        <v>5069</v>
      </c>
      <c r="J234" s="37"/>
      <c r="K234" s="38"/>
      <c r="L234" s="38"/>
      <c r="M234" s="50"/>
      <c r="N234" s="50"/>
      <c r="O234" s="50"/>
    </row>
    <row r="235" spans="1:15" ht="20.25" x14ac:dyDescent="0.25">
      <c r="A235" s="36">
        <v>63</v>
      </c>
      <c r="B235" s="37" t="s">
        <v>29</v>
      </c>
      <c r="C235" s="37" t="s">
        <v>12</v>
      </c>
      <c r="D235" s="37" t="s">
        <v>12</v>
      </c>
      <c r="E235" s="37" t="s">
        <v>12</v>
      </c>
      <c r="F235" s="37" t="s">
        <v>12</v>
      </c>
      <c r="G235" s="37" t="s">
        <v>13</v>
      </c>
      <c r="H235" s="37">
        <v>170</v>
      </c>
      <c r="I235" s="37" t="s">
        <v>13</v>
      </c>
      <c r="J235" s="37">
        <v>398</v>
      </c>
      <c r="K235" s="38">
        <f>H236*I236+H237*I237+H238*I238+H239*I239+H240*I240+H235*J235</f>
        <v>2448737.8000000003</v>
      </c>
      <c r="L235" s="38">
        <v>0.9</v>
      </c>
      <c r="M235" s="46">
        <f>K235*L235</f>
        <v>2203864.0200000005</v>
      </c>
      <c r="N235" s="40">
        <f>M235/1000</f>
        <v>2203.8640200000004</v>
      </c>
      <c r="O235" s="40">
        <f t="shared" si="3"/>
        <v>2203.9</v>
      </c>
    </row>
    <row r="236" spans="1:15" ht="20.25" x14ac:dyDescent="0.25">
      <c r="A236" s="36"/>
      <c r="B236" s="37"/>
      <c r="C236" s="37"/>
      <c r="D236" s="37"/>
      <c r="E236" s="37"/>
      <c r="F236" s="37"/>
      <c r="G236" s="41" t="s">
        <v>14</v>
      </c>
      <c r="H236" s="47">
        <v>46.1</v>
      </c>
      <c r="I236" s="8">
        <v>18467</v>
      </c>
      <c r="J236" s="37"/>
      <c r="K236" s="38"/>
      <c r="L236" s="38"/>
      <c r="M236" s="50"/>
      <c r="N236" s="50"/>
      <c r="O236" s="50"/>
    </row>
    <row r="237" spans="1:15" ht="20.25" x14ac:dyDescent="0.25">
      <c r="A237" s="36"/>
      <c r="B237" s="37"/>
      <c r="C237" s="37"/>
      <c r="D237" s="37"/>
      <c r="E237" s="37"/>
      <c r="F237" s="37"/>
      <c r="G237" s="41" t="s">
        <v>15</v>
      </c>
      <c r="H237" s="43">
        <v>73.5</v>
      </c>
      <c r="I237" s="8">
        <v>15291</v>
      </c>
      <c r="J237" s="37"/>
      <c r="K237" s="38"/>
      <c r="L237" s="38"/>
      <c r="M237" s="50"/>
      <c r="N237" s="50"/>
      <c r="O237" s="50"/>
    </row>
    <row r="238" spans="1:15" ht="20.25" x14ac:dyDescent="0.25">
      <c r="A238" s="36"/>
      <c r="B238" s="37"/>
      <c r="C238" s="37"/>
      <c r="D238" s="37"/>
      <c r="E238" s="37"/>
      <c r="F238" s="37"/>
      <c r="G238" s="41" t="s">
        <v>16</v>
      </c>
      <c r="H238" s="8">
        <v>13</v>
      </c>
      <c r="I238" s="8">
        <v>12022</v>
      </c>
      <c r="J238" s="37"/>
      <c r="K238" s="38"/>
      <c r="L238" s="38"/>
      <c r="M238" s="50"/>
      <c r="N238" s="50"/>
      <c r="O238" s="50"/>
    </row>
    <row r="239" spans="1:15" ht="40.5" x14ac:dyDescent="0.25">
      <c r="A239" s="36"/>
      <c r="B239" s="37"/>
      <c r="C239" s="37"/>
      <c r="D239" s="37"/>
      <c r="E239" s="37"/>
      <c r="F239" s="37"/>
      <c r="G239" s="41" t="s">
        <v>17</v>
      </c>
      <c r="H239" s="8">
        <v>18</v>
      </c>
      <c r="I239" s="8">
        <v>8402</v>
      </c>
      <c r="J239" s="37"/>
      <c r="K239" s="38"/>
      <c r="L239" s="38"/>
      <c r="M239" s="50"/>
      <c r="N239" s="50"/>
      <c r="O239" s="50"/>
    </row>
    <row r="240" spans="1:15" ht="20.25" x14ac:dyDescent="0.25">
      <c r="A240" s="36"/>
      <c r="B240" s="37"/>
      <c r="C240" s="37"/>
      <c r="D240" s="37"/>
      <c r="E240" s="37"/>
      <c r="F240" s="37"/>
      <c r="G240" s="41" t="s">
        <v>18</v>
      </c>
      <c r="H240" s="43">
        <v>19.399999999999999</v>
      </c>
      <c r="I240" s="8">
        <v>5069</v>
      </c>
      <c r="J240" s="37"/>
      <c r="K240" s="38"/>
      <c r="L240" s="38"/>
      <c r="M240" s="50"/>
      <c r="N240" s="50"/>
      <c r="O240" s="50"/>
    </row>
    <row r="241" spans="1:15" ht="22.5" x14ac:dyDescent="0.25">
      <c r="A241" s="30" t="s">
        <v>75</v>
      </c>
      <c r="B241" s="31"/>
      <c r="C241" s="31"/>
      <c r="D241" s="31"/>
      <c r="E241" s="31"/>
      <c r="F241" s="31"/>
      <c r="G241" s="32"/>
      <c r="H241" s="33">
        <f>H242+H244+H246+H248+H251</f>
        <v>49.100000000000009</v>
      </c>
      <c r="I241" s="33" t="s">
        <v>13</v>
      </c>
      <c r="J241" s="33" t="s">
        <v>13</v>
      </c>
      <c r="K241" s="34">
        <f>K242+K244+K246+K248+K251</f>
        <v>446956.5</v>
      </c>
      <c r="L241" s="33" t="s">
        <v>13</v>
      </c>
      <c r="M241" s="35">
        <f>M242+M244+M246+M248+M251</f>
        <v>394967.28700000001</v>
      </c>
      <c r="N241" s="35"/>
      <c r="O241" s="35"/>
    </row>
    <row r="242" spans="1:15" ht="20.25" x14ac:dyDescent="0.25">
      <c r="A242" s="36">
        <v>64</v>
      </c>
      <c r="B242" s="37" t="s">
        <v>42</v>
      </c>
      <c r="C242" s="37" t="s">
        <v>12</v>
      </c>
      <c r="D242" s="37" t="s">
        <v>12</v>
      </c>
      <c r="E242" s="37" t="s">
        <v>12</v>
      </c>
      <c r="F242" s="37" t="s">
        <v>12</v>
      </c>
      <c r="G242" s="37" t="s">
        <v>13</v>
      </c>
      <c r="H242" s="37">
        <v>7.8</v>
      </c>
      <c r="I242" s="37" t="s">
        <v>13</v>
      </c>
      <c r="J242" s="37">
        <v>398</v>
      </c>
      <c r="K242" s="38">
        <f>H243*I243+H242*J242</f>
        <v>122374.2</v>
      </c>
      <c r="L242" s="38">
        <v>0.88</v>
      </c>
      <c r="M242" s="46">
        <f>K242*L242</f>
        <v>107689.296</v>
      </c>
      <c r="N242" s="40">
        <f>M242/1000</f>
        <v>107.689296</v>
      </c>
      <c r="O242" s="40">
        <f t="shared" si="3"/>
        <v>107.7</v>
      </c>
    </row>
    <row r="243" spans="1:15" ht="20.25" x14ac:dyDescent="0.25">
      <c r="A243" s="36"/>
      <c r="B243" s="37"/>
      <c r="C243" s="37"/>
      <c r="D243" s="37"/>
      <c r="E243" s="37"/>
      <c r="F243" s="37"/>
      <c r="G243" s="41" t="s">
        <v>15</v>
      </c>
      <c r="H243" s="43">
        <v>7.8</v>
      </c>
      <c r="I243" s="8">
        <v>15291</v>
      </c>
      <c r="J243" s="37"/>
      <c r="K243" s="38"/>
      <c r="L243" s="38"/>
      <c r="M243" s="50"/>
      <c r="N243" s="50"/>
      <c r="O243" s="50"/>
    </row>
    <row r="244" spans="1:15" ht="20.25" x14ac:dyDescent="0.25">
      <c r="A244" s="36">
        <v>65</v>
      </c>
      <c r="B244" s="37" t="s">
        <v>131</v>
      </c>
      <c r="C244" s="37" t="s">
        <v>12</v>
      </c>
      <c r="D244" s="37" t="s">
        <v>12</v>
      </c>
      <c r="E244" s="37" t="s">
        <v>12</v>
      </c>
      <c r="F244" s="37" t="s">
        <v>12</v>
      </c>
      <c r="G244" s="37" t="s">
        <v>13</v>
      </c>
      <c r="H244" s="37">
        <v>6</v>
      </c>
      <c r="I244" s="37" t="s">
        <v>13</v>
      </c>
      <c r="J244" s="37">
        <v>398</v>
      </c>
      <c r="K244" s="38">
        <f>H245*I245+H244*J244</f>
        <v>94134</v>
      </c>
      <c r="L244" s="38">
        <v>0.88</v>
      </c>
      <c r="M244" s="46">
        <f>K244*L244</f>
        <v>82837.919999999998</v>
      </c>
      <c r="N244" s="40">
        <f>M244/1000</f>
        <v>82.837919999999997</v>
      </c>
      <c r="O244" s="40">
        <f t="shared" si="3"/>
        <v>82.8</v>
      </c>
    </row>
    <row r="245" spans="1:15" ht="20.25" x14ac:dyDescent="0.25">
      <c r="A245" s="36"/>
      <c r="B245" s="37"/>
      <c r="C245" s="37"/>
      <c r="D245" s="37"/>
      <c r="E245" s="37"/>
      <c r="F245" s="37"/>
      <c r="G245" s="41" t="s">
        <v>15</v>
      </c>
      <c r="H245" s="8">
        <v>6</v>
      </c>
      <c r="I245" s="8">
        <v>15291</v>
      </c>
      <c r="J245" s="37"/>
      <c r="K245" s="38"/>
      <c r="L245" s="38"/>
      <c r="M245" s="50"/>
      <c r="N245" s="50"/>
      <c r="O245" s="50"/>
    </row>
    <row r="246" spans="1:15" ht="20.25" x14ac:dyDescent="0.25">
      <c r="A246" s="36">
        <v>66</v>
      </c>
      <c r="B246" s="37" t="s">
        <v>36</v>
      </c>
      <c r="C246" s="37" t="s">
        <v>12</v>
      </c>
      <c r="D246" s="37" t="s">
        <v>12</v>
      </c>
      <c r="E246" s="37" t="s">
        <v>12</v>
      </c>
      <c r="F246" s="37" t="s">
        <v>12</v>
      </c>
      <c r="G246" s="37" t="s">
        <v>13</v>
      </c>
      <c r="H246" s="37">
        <v>26.1</v>
      </c>
      <c r="I246" s="37" t="s">
        <v>13</v>
      </c>
      <c r="J246" s="37">
        <v>398</v>
      </c>
      <c r="K246" s="38">
        <f>H247*I247+H246*J246</f>
        <v>142688.69999999998</v>
      </c>
      <c r="L246" s="38">
        <v>0.89</v>
      </c>
      <c r="M246" s="46">
        <f>K246*L246</f>
        <v>126992.94299999998</v>
      </c>
      <c r="N246" s="40">
        <f>M246/1000</f>
        <v>126.99294299999998</v>
      </c>
      <c r="O246" s="40">
        <f t="shared" si="3"/>
        <v>127</v>
      </c>
    </row>
    <row r="247" spans="1:15" ht="20.25" x14ac:dyDescent="0.25">
      <c r="A247" s="36"/>
      <c r="B247" s="37"/>
      <c r="C247" s="37"/>
      <c r="D247" s="37"/>
      <c r="E247" s="37"/>
      <c r="F247" s="37"/>
      <c r="G247" s="41" t="s">
        <v>18</v>
      </c>
      <c r="H247" s="43">
        <v>26.1</v>
      </c>
      <c r="I247" s="8">
        <v>5069</v>
      </c>
      <c r="J247" s="37"/>
      <c r="K247" s="38"/>
      <c r="L247" s="38"/>
      <c r="M247" s="50"/>
      <c r="N247" s="50"/>
      <c r="O247" s="50"/>
    </row>
    <row r="248" spans="1:15" ht="20.25" x14ac:dyDescent="0.25">
      <c r="A248" s="36">
        <v>67</v>
      </c>
      <c r="B248" s="37" t="s">
        <v>25</v>
      </c>
      <c r="C248" s="37" t="s">
        <v>12</v>
      </c>
      <c r="D248" s="37" t="s">
        <v>12</v>
      </c>
      <c r="E248" s="37" t="s">
        <v>12</v>
      </c>
      <c r="F248" s="37" t="s">
        <v>12</v>
      </c>
      <c r="G248" s="37" t="s">
        <v>13</v>
      </c>
      <c r="H248" s="37">
        <v>5.2</v>
      </c>
      <c r="I248" s="37" t="s">
        <v>13</v>
      </c>
      <c r="J248" s="37">
        <v>398</v>
      </c>
      <c r="K248" s="38">
        <f>H249*I249+H250*I250+H248*J248</f>
        <v>65891.600000000006</v>
      </c>
      <c r="L248" s="38">
        <v>0.88</v>
      </c>
      <c r="M248" s="46">
        <f>K248*L248</f>
        <v>57984.608000000007</v>
      </c>
      <c r="N248" s="40">
        <f>M248/1000</f>
        <v>57.984608000000009</v>
      </c>
      <c r="O248" s="40">
        <f t="shared" si="3"/>
        <v>58</v>
      </c>
    </row>
    <row r="249" spans="1:15" ht="20.25" x14ac:dyDescent="0.25">
      <c r="A249" s="36"/>
      <c r="B249" s="37"/>
      <c r="C249" s="37"/>
      <c r="D249" s="37"/>
      <c r="E249" s="37"/>
      <c r="F249" s="37"/>
      <c r="G249" s="41" t="s">
        <v>15</v>
      </c>
      <c r="H249" s="47">
        <v>0.4</v>
      </c>
      <c r="I249" s="8">
        <v>15291</v>
      </c>
      <c r="J249" s="37"/>
      <c r="K249" s="38"/>
      <c r="L249" s="38"/>
      <c r="M249" s="50"/>
      <c r="N249" s="50"/>
      <c r="O249" s="50"/>
    </row>
    <row r="250" spans="1:15" ht="20.25" x14ac:dyDescent="0.25">
      <c r="A250" s="36"/>
      <c r="B250" s="37"/>
      <c r="C250" s="37"/>
      <c r="D250" s="37"/>
      <c r="E250" s="37"/>
      <c r="F250" s="37"/>
      <c r="G250" s="41" t="s">
        <v>16</v>
      </c>
      <c r="H250" s="47">
        <v>4.8</v>
      </c>
      <c r="I250" s="8">
        <v>12022</v>
      </c>
      <c r="J250" s="37"/>
      <c r="K250" s="38"/>
      <c r="L250" s="38"/>
      <c r="M250" s="50"/>
      <c r="N250" s="50"/>
      <c r="O250" s="50"/>
    </row>
    <row r="251" spans="1:15" ht="20.25" x14ac:dyDescent="0.25">
      <c r="A251" s="36">
        <v>68</v>
      </c>
      <c r="B251" s="37" t="s">
        <v>132</v>
      </c>
      <c r="C251" s="37" t="s">
        <v>12</v>
      </c>
      <c r="D251" s="37" t="s">
        <v>12</v>
      </c>
      <c r="E251" s="37" t="s">
        <v>12</v>
      </c>
      <c r="F251" s="37" t="s">
        <v>12</v>
      </c>
      <c r="G251" s="37" t="s">
        <v>13</v>
      </c>
      <c r="H251" s="37">
        <v>4</v>
      </c>
      <c r="I251" s="37" t="s">
        <v>13</v>
      </c>
      <c r="J251" s="37">
        <v>398</v>
      </c>
      <c r="K251" s="38">
        <f>H252*I252+H251*J251</f>
        <v>21868</v>
      </c>
      <c r="L251" s="38">
        <v>0.89</v>
      </c>
      <c r="M251" s="46">
        <f>K251*L251</f>
        <v>19462.52</v>
      </c>
      <c r="N251" s="40">
        <f>M251/1000</f>
        <v>19.462520000000001</v>
      </c>
      <c r="O251" s="40">
        <f t="shared" si="3"/>
        <v>19.5</v>
      </c>
    </row>
    <row r="252" spans="1:15" ht="20.25" x14ac:dyDescent="0.25">
      <c r="A252" s="36"/>
      <c r="B252" s="37"/>
      <c r="C252" s="37"/>
      <c r="D252" s="37"/>
      <c r="E252" s="37"/>
      <c r="F252" s="37"/>
      <c r="G252" s="41" t="s">
        <v>18</v>
      </c>
      <c r="H252" s="48">
        <v>4</v>
      </c>
      <c r="I252" s="8">
        <v>5069</v>
      </c>
      <c r="J252" s="37"/>
      <c r="K252" s="38"/>
      <c r="L252" s="38"/>
      <c r="M252" s="50"/>
      <c r="N252" s="50"/>
      <c r="O252" s="50"/>
    </row>
    <row r="253" spans="1:15" ht="22.5" x14ac:dyDescent="0.25">
      <c r="A253" s="30" t="s">
        <v>76</v>
      </c>
      <c r="B253" s="31"/>
      <c r="C253" s="31"/>
      <c r="D253" s="31"/>
      <c r="E253" s="31"/>
      <c r="F253" s="31"/>
      <c r="G253" s="32"/>
      <c r="H253" s="33">
        <f>H254+H256+H259</f>
        <v>205</v>
      </c>
      <c r="I253" s="33" t="s">
        <v>13</v>
      </c>
      <c r="J253" s="33" t="s">
        <v>13</v>
      </c>
      <c r="K253" s="34">
        <f>K254+K256+K259</f>
        <v>3054683</v>
      </c>
      <c r="L253" s="33" t="s">
        <v>13</v>
      </c>
      <c r="M253" s="35">
        <f>M254+M256+M259</f>
        <v>2702103.35</v>
      </c>
      <c r="N253" s="35"/>
      <c r="O253" s="35"/>
    </row>
    <row r="254" spans="1:15" ht="20.25" x14ac:dyDescent="0.25">
      <c r="A254" s="36">
        <v>69</v>
      </c>
      <c r="B254" s="37" t="s">
        <v>26</v>
      </c>
      <c r="C254" s="37" t="s">
        <v>12</v>
      </c>
      <c r="D254" s="37" t="s">
        <v>12</v>
      </c>
      <c r="E254" s="37" t="s">
        <v>12</v>
      </c>
      <c r="F254" s="37" t="s">
        <v>12</v>
      </c>
      <c r="G254" s="37" t="s">
        <v>13</v>
      </c>
      <c r="H254" s="37">
        <v>7</v>
      </c>
      <c r="I254" s="37" t="s">
        <v>13</v>
      </c>
      <c r="J254" s="37">
        <v>398</v>
      </c>
      <c r="K254" s="38">
        <f>H255*I255+H254*J254</f>
        <v>109823</v>
      </c>
      <c r="L254" s="38">
        <v>0.85</v>
      </c>
      <c r="M254" s="46">
        <f>K254*L254</f>
        <v>93349.55</v>
      </c>
      <c r="N254" s="40">
        <f>M254/1000</f>
        <v>93.349550000000008</v>
      </c>
      <c r="O254" s="40">
        <f t="shared" si="3"/>
        <v>93.3</v>
      </c>
    </row>
    <row r="255" spans="1:15" ht="20.25" x14ac:dyDescent="0.25">
      <c r="A255" s="36"/>
      <c r="B255" s="37"/>
      <c r="C255" s="37"/>
      <c r="D255" s="37"/>
      <c r="E255" s="37"/>
      <c r="F255" s="37"/>
      <c r="G255" s="41" t="s">
        <v>15</v>
      </c>
      <c r="H255" s="48">
        <v>7</v>
      </c>
      <c r="I255" s="8">
        <v>15291</v>
      </c>
      <c r="J255" s="37"/>
      <c r="K255" s="38"/>
      <c r="L255" s="38"/>
      <c r="M255" s="50"/>
      <c r="N255" s="50"/>
      <c r="O255" s="50"/>
    </row>
    <row r="256" spans="1:15" ht="20.25" x14ac:dyDescent="0.25">
      <c r="A256" s="36">
        <v>70</v>
      </c>
      <c r="B256" s="37" t="s">
        <v>133</v>
      </c>
      <c r="C256" s="37" t="s">
        <v>12</v>
      </c>
      <c r="D256" s="37" t="s">
        <v>12</v>
      </c>
      <c r="E256" s="37" t="s">
        <v>12</v>
      </c>
      <c r="F256" s="37" t="s">
        <v>12</v>
      </c>
      <c r="G256" s="37" t="s">
        <v>13</v>
      </c>
      <c r="H256" s="37">
        <v>100</v>
      </c>
      <c r="I256" s="37" t="s">
        <v>13</v>
      </c>
      <c r="J256" s="37">
        <v>398</v>
      </c>
      <c r="K256" s="38">
        <f>H257*I257+H258*I258+H256*J256</f>
        <v>1727700</v>
      </c>
      <c r="L256" s="38">
        <v>0.89</v>
      </c>
      <c r="M256" s="46">
        <f>K256*L256</f>
        <v>1537653</v>
      </c>
      <c r="N256" s="40">
        <f>M256/1000</f>
        <v>1537.653</v>
      </c>
      <c r="O256" s="40">
        <f t="shared" si="3"/>
        <v>1537.7</v>
      </c>
    </row>
    <row r="257" spans="1:15" ht="20.25" x14ac:dyDescent="0.25">
      <c r="A257" s="36"/>
      <c r="B257" s="37"/>
      <c r="C257" s="37"/>
      <c r="D257" s="37"/>
      <c r="E257" s="37"/>
      <c r="F257" s="37"/>
      <c r="G257" s="41" t="s">
        <v>14</v>
      </c>
      <c r="H257" s="48">
        <v>50</v>
      </c>
      <c r="I257" s="8">
        <v>18467</v>
      </c>
      <c r="J257" s="37"/>
      <c r="K257" s="38"/>
      <c r="L257" s="38"/>
      <c r="M257" s="50"/>
      <c r="N257" s="50"/>
      <c r="O257" s="50"/>
    </row>
    <row r="258" spans="1:15" ht="20.25" x14ac:dyDescent="0.25">
      <c r="A258" s="36"/>
      <c r="B258" s="37"/>
      <c r="C258" s="37"/>
      <c r="D258" s="37"/>
      <c r="E258" s="37"/>
      <c r="F258" s="37"/>
      <c r="G258" s="41" t="s">
        <v>15</v>
      </c>
      <c r="H258" s="48">
        <v>50</v>
      </c>
      <c r="I258" s="8">
        <v>15291</v>
      </c>
      <c r="J258" s="37"/>
      <c r="K258" s="38"/>
      <c r="L258" s="38"/>
      <c r="M258" s="50"/>
      <c r="N258" s="50"/>
      <c r="O258" s="50"/>
    </row>
    <row r="259" spans="1:15" ht="20.25" x14ac:dyDescent="0.25">
      <c r="A259" s="36">
        <v>71</v>
      </c>
      <c r="B259" s="37" t="s">
        <v>53</v>
      </c>
      <c r="C259" s="37" t="s">
        <v>12</v>
      </c>
      <c r="D259" s="37" t="s">
        <v>12</v>
      </c>
      <c r="E259" s="37" t="s">
        <v>12</v>
      </c>
      <c r="F259" s="37" t="s">
        <v>12</v>
      </c>
      <c r="G259" s="37" t="s">
        <v>13</v>
      </c>
      <c r="H259" s="37">
        <v>98</v>
      </c>
      <c r="I259" s="37" t="s">
        <v>13</v>
      </c>
      <c r="J259" s="37">
        <v>398</v>
      </c>
      <c r="K259" s="38">
        <f>H260*I260+H259*J259</f>
        <v>1217160</v>
      </c>
      <c r="L259" s="38">
        <v>0.88</v>
      </c>
      <c r="M259" s="46">
        <f>K259*L259</f>
        <v>1071100.8</v>
      </c>
      <c r="N259" s="40">
        <f>M259/1000</f>
        <v>1071.1007999999999</v>
      </c>
      <c r="O259" s="40">
        <f t="shared" si="3"/>
        <v>1071.0999999999999</v>
      </c>
    </row>
    <row r="260" spans="1:15" ht="20.25" x14ac:dyDescent="0.25">
      <c r="A260" s="36"/>
      <c r="B260" s="37"/>
      <c r="C260" s="37"/>
      <c r="D260" s="37"/>
      <c r="E260" s="37"/>
      <c r="F260" s="37"/>
      <c r="G260" s="41" t="s">
        <v>16</v>
      </c>
      <c r="H260" s="48">
        <v>98</v>
      </c>
      <c r="I260" s="8">
        <v>12022</v>
      </c>
      <c r="J260" s="37"/>
      <c r="K260" s="38"/>
      <c r="L260" s="38"/>
      <c r="M260" s="50"/>
      <c r="N260" s="50"/>
      <c r="O260" s="50"/>
    </row>
    <row r="261" spans="1:15" ht="22.5" x14ac:dyDescent="0.25">
      <c r="A261" s="30" t="s">
        <v>77</v>
      </c>
      <c r="B261" s="31"/>
      <c r="C261" s="31"/>
      <c r="D261" s="31"/>
      <c r="E261" s="31"/>
      <c r="F261" s="31"/>
      <c r="G261" s="32"/>
      <c r="H261" s="33">
        <f>H262</f>
        <v>24</v>
      </c>
      <c r="I261" s="33" t="s">
        <v>13</v>
      </c>
      <c r="J261" s="33" t="s">
        <v>13</v>
      </c>
      <c r="K261" s="34">
        <f>K262</f>
        <v>209135.5</v>
      </c>
      <c r="L261" s="33" t="s">
        <v>13</v>
      </c>
      <c r="M261" s="35">
        <f>M262</f>
        <v>179856.53</v>
      </c>
      <c r="N261" s="35"/>
      <c r="O261" s="35"/>
    </row>
    <row r="262" spans="1:15" ht="20.25" x14ac:dyDescent="0.25">
      <c r="A262" s="36">
        <v>72</v>
      </c>
      <c r="B262" s="37" t="s">
        <v>37</v>
      </c>
      <c r="C262" s="37" t="s">
        <v>12</v>
      </c>
      <c r="D262" s="37" t="s">
        <v>12</v>
      </c>
      <c r="E262" s="37" t="s">
        <v>12</v>
      </c>
      <c r="F262" s="37" t="s">
        <v>12</v>
      </c>
      <c r="G262" s="37" t="s">
        <v>13</v>
      </c>
      <c r="H262" s="37">
        <v>24</v>
      </c>
      <c r="I262" s="37" t="s">
        <v>13</v>
      </c>
      <c r="J262" s="37">
        <v>398</v>
      </c>
      <c r="K262" s="38">
        <f>H263*I263+H264*I264+H265*I265+H262*J262</f>
        <v>209135.5</v>
      </c>
      <c r="L262" s="38">
        <v>0.86</v>
      </c>
      <c r="M262" s="46">
        <f>K262*L262</f>
        <v>179856.53</v>
      </c>
      <c r="N262" s="40">
        <f>M262/1000</f>
        <v>179.85652999999999</v>
      </c>
      <c r="O262" s="40">
        <f t="shared" si="3"/>
        <v>179.9</v>
      </c>
    </row>
    <row r="263" spans="1:15" ht="20.25" x14ac:dyDescent="0.25">
      <c r="A263" s="36"/>
      <c r="B263" s="37"/>
      <c r="C263" s="37"/>
      <c r="D263" s="37"/>
      <c r="E263" s="37"/>
      <c r="F263" s="37"/>
      <c r="G263" s="41" t="s">
        <v>14</v>
      </c>
      <c r="H263" s="48">
        <v>4</v>
      </c>
      <c r="I263" s="8">
        <v>18467</v>
      </c>
      <c r="J263" s="37"/>
      <c r="K263" s="38"/>
      <c r="L263" s="38"/>
      <c r="M263" s="50"/>
      <c r="N263" s="50"/>
      <c r="O263" s="50"/>
    </row>
    <row r="264" spans="1:15" ht="20.25" x14ac:dyDescent="0.25">
      <c r="A264" s="36"/>
      <c r="B264" s="37"/>
      <c r="C264" s="37"/>
      <c r="D264" s="37"/>
      <c r="E264" s="37"/>
      <c r="F264" s="37"/>
      <c r="G264" s="41" t="s">
        <v>16</v>
      </c>
      <c r="H264" s="43">
        <v>3.5</v>
      </c>
      <c r="I264" s="8">
        <v>12022</v>
      </c>
      <c r="J264" s="37"/>
      <c r="K264" s="38"/>
      <c r="L264" s="38"/>
      <c r="M264" s="50"/>
      <c r="N264" s="50"/>
      <c r="O264" s="50"/>
    </row>
    <row r="265" spans="1:15" ht="20.25" x14ac:dyDescent="0.25">
      <c r="A265" s="36"/>
      <c r="B265" s="37"/>
      <c r="C265" s="37"/>
      <c r="D265" s="37"/>
      <c r="E265" s="37"/>
      <c r="F265" s="37"/>
      <c r="G265" s="41" t="s">
        <v>18</v>
      </c>
      <c r="H265" s="43">
        <v>16.5</v>
      </c>
      <c r="I265" s="8">
        <v>5069</v>
      </c>
      <c r="J265" s="37"/>
      <c r="K265" s="38"/>
      <c r="L265" s="38"/>
      <c r="M265" s="50"/>
      <c r="N265" s="50"/>
      <c r="O265" s="50"/>
    </row>
    <row r="266" spans="1:15" ht="22.5" x14ac:dyDescent="0.25">
      <c r="A266" s="30" t="s">
        <v>78</v>
      </c>
      <c r="B266" s="31"/>
      <c r="C266" s="31"/>
      <c r="D266" s="31"/>
      <c r="E266" s="31"/>
      <c r="F266" s="31"/>
      <c r="G266" s="32"/>
      <c r="H266" s="33">
        <f>H267+H271+H274+H276+H278+H281+H283+H285+H289</f>
        <v>289.55999999999995</v>
      </c>
      <c r="I266" s="33" t="s">
        <v>13</v>
      </c>
      <c r="J266" s="33" t="s">
        <v>13</v>
      </c>
      <c r="K266" s="34">
        <f>K267+K271+K274+K276+K278+K281+K283+K285+K289</f>
        <v>3801571.69</v>
      </c>
      <c r="L266" s="33" t="s">
        <v>13</v>
      </c>
      <c r="M266" s="35">
        <f>M267+M271+M274+M276+M278+M281+M283+M285+M289</f>
        <v>3238632.4761999999</v>
      </c>
      <c r="N266" s="35"/>
      <c r="O266" s="35"/>
    </row>
    <row r="267" spans="1:15" ht="20.25" x14ac:dyDescent="0.25">
      <c r="A267" s="36">
        <v>73</v>
      </c>
      <c r="B267" s="37" t="s">
        <v>44</v>
      </c>
      <c r="C267" s="37" t="s">
        <v>12</v>
      </c>
      <c r="D267" s="37" t="s">
        <v>12</v>
      </c>
      <c r="E267" s="37" t="s">
        <v>12</v>
      </c>
      <c r="F267" s="37" t="s">
        <v>12</v>
      </c>
      <c r="G267" s="37" t="s">
        <v>13</v>
      </c>
      <c r="H267" s="37">
        <v>4.5</v>
      </c>
      <c r="I267" s="37" t="s">
        <v>13</v>
      </c>
      <c r="J267" s="37">
        <v>398</v>
      </c>
      <c r="K267" s="38">
        <f>H268*I268+H269*I269+H270*I270+H267*J267</f>
        <v>46633.5</v>
      </c>
      <c r="L267" s="38">
        <v>0.92</v>
      </c>
      <c r="M267" s="46">
        <f>K267*L267</f>
        <v>42902.82</v>
      </c>
      <c r="N267" s="40">
        <f>M267/1000</f>
        <v>42.902819999999998</v>
      </c>
      <c r="O267" s="40">
        <f t="shared" ref="O267:O294" si="4">ROUND(N267,1)</f>
        <v>42.9</v>
      </c>
    </row>
    <row r="268" spans="1:15" ht="20.25" x14ac:dyDescent="0.25">
      <c r="A268" s="36"/>
      <c r="B268" s="37"/>
      <c r="C268" s="37"/>
      <c r="D268" s="37"/>
      <c r="E268" s="37"/>
      <c r="F268" s="37"/>
      <c r="G268" s="41" t="s">
        <v>14</v>
      </c>
      <c r="H268" s="43">
        <v>0.5</v>
      </c>
      <c r="I268" s="8">
        <v>18467</v>
      </c>
      <c r="J268" s="37"/>
      <c r="K268" s="38"/>
      <c r="L268" s="38"/>
      <c r="M268" s="50"/>
      <c r="N268" s="50"/>
      <c r="O268" s="50"/>
    </row>
    <row r="269" spans="1:15" ht="20.25" x14ac:dyDescent="0.25">
      <c r="A269" s="36"/>
      <c r="B269" s="37"/>
      <c r="C269" s="37"/>
      <c r="D269" s="37"/>
      <c r="E269" s="37"/>
      <c r="F269" s="37"/>
      <c r="G269" s="41" t="s">
        <v>15</v>
      </c>
      <c r="H269" s="43">
        <v>1.5</v>
      </c>
      <c r="I269" s="8">
        <v>15291</v>
      </c>
      <c r="J269" s="37"/>
      <c r="K269" s="38"/>
      <c r="L269" s="38"/>
      <c r="M269" s="50"/>
      <c r="N269" s="50"/>
      <c r="O269" s="50"/>
    </row>
    <row r="270" spans="1:15" ht="20.25" x14ac:dyDescent="0.25">
      <c r="A270" s="36"/>
      <c r="B270" s="37"/>
      <c r="C270" s="37"/>
      <c r="D270" s="37"/>
      <c r="E270" s="37"/>
      <c r="F270" s="37"/>
      <c r="G270" s="41" t="s">
        <v>18</v>
      </c>
      <c r="H270" s="43">
        <v>2.5</v>
      </c>
      <c r="I270" s="8">
        <v>5069</v>
      </c>
      <c r="J270" s="37"/>
      <c r="K270" s="38"/>
      <c r="L270" s="38"/>
      <c r="M270" s="50"/>
      <c r="N270" s="50"/>
      <c r="O270" s="50"/>
    </row>
    <row r="271" spans="1:15" ht="20.25" x14ac:dyDescent="0.25">
      <c r="A271" s="36">
        <v>74</v>
      </c>
      <c r="B271" s="37" t="s">
        <v>39</v>
      </c>
      <c r="C271" s="37" t="s">
        <v>12</v>
      </c>
      <c r="D271" s="37" t="s">
        <v>12</v>
      </c>
      <c r="E271" s="37" t="s">
        <v>12</v>
      </c>
      <c r="F271" s="37" t="s">
        <v>12</v>
      </c>
      <c r="G271" s="37" t="s">
        <v>13</v>
      </c>
      <c r="H271" s="37">
        <v>32.4</v>
      </c>
      <c r="I271" s="37" t="s">
        <v>13</v>
      </c>
      <c r="J271" s="37">
        <v>398</v>
      </c>
      <c r="K271" s="38">
        <f>H272*I272+H273*I273+H271*J271</f>
        <v>492478.9</v>
      </c>
      <c r="L271" s="38">
        <v>0.92</v>
      </c>
      <c r="M271" s="46">
        <f>K271*L271</f>
        <v>453080.58800000005</v>
      </c>
      <c r="N271" s="40">
        <f>M271/1000</f>
        <v>453.08058800000003</v>
      </c>
      <c r="O271" s="40">
        <f t="shared" si="4"/>
        <v>453.1</v>
      </c>
    </row>
    <row r="272" spans="1:15" ht="20.25" x14ac:dyDescent="0.25">
      <c r="A272" s="36"/>
      <c r="B272" s="37"/>
      <c r="C272" s="37"/>
      <c r="D272" s="37"/>
      <c r="E272" s="37"/>
      <c r="F272" s="37"/>
      <c r="G272" s="41" t="s">
        <v>15</v>
      </c>
      <c r="H272" s="43">
        <v>30.1</v>
      </c>
      <c r="I272" s="8">
        <v>15291</v>
      </c>
      <c r="J272" s="37"/>
      <c r="K272" s="38"/>
      <c r="L272" s="38"/>
      <c r="M272" s="50"/>
      <c r="N272" s="50"/>
      <c r="O272" s="50"/>
    </row>
    <row r="273" spans="1:15" ht="40.5" x14ac:dyDescent="0.25">
      <c r="A273" s="36"/>
      <c r="B273" s="37"/>
      <c r="C273" s="37"/>
      <c r="D273" s="37"/>
      <c r="E273" s="37"/>
      <c r="F273" s="37"/>
      <c r="G273" s="41" t="s">
        <v>17</v>
      </c>
      <c r="H273" s="43">
        <v>2.2999999999999998</v>
      </c>
      <c r="I273" s="8">
        <v>8402</v>
      </c>
      <c r="J273" s="37"/>
      <c r="K273" s="38"/>
      <c r="L273" s="38"/>
      <c r="M273" s="50"/>
      <c r="N273" s="50"/>
      <c r="O273" s="50"/>
    </row>
    <row r="274" spans="1:15" ht="20.25" x14ac:dyDescent="0.25">
      <c r="A274" s="36">
        <v>75</v>
      </c>
      <c r="B274" s="37" t="s">
        <v>40</v>
      </c>
      <c r="C274" s="37" t="s">
        <v>12</v>
      </c>
      <c r="D274" s="37" t="s">
        <v>12</v>
      </c>
      <c r="E274" s="37" t="s">
        <v>12</v>
      </c>
      <c r="F274" s="37" t="s">
        <v>12</v>
      </c>
      <c r="G274" s="37" t="s">
        <v>13</v>
      </c>
      <c r="H274" s="37">
        <v>5</v>
      </c>
      <c r="I274" s="37" t="s">
        <v>13</v>
      </c>
      <c r="J274" s="37">
        <v>398</v>
      </c>
      <c r="K274" s="38">
        <f>H275*I275+H274*J274</f>
        <v>78445</v>
      </c>
      <c r="L274" s="38">
        <v>0.92</v>
      </c>
      <c r="M274" s="46">
        <f>K274*L274</f>
        <v>72169.400000000009</v>
      </c>
      <c r="N274" s="40">
        <f>M274/1000</f>
        <v>72.16940000000001</v>
      </c>
      <c r="O274" s="40">
        <f t="shared" si="4"/>
        <v>72.2</v>
      </c>
    </row>
    <row r="275" spans="1:15" ht="20.25" x14ac:dyDescent="0.25">
      <c r="A275" s="36"/>
      <c r="B275" s="37"/>
      <c r="C275" s="37"/>
      <c r="D275" s="37"/>
      <c r="E275" s="37"/>
      <c r="F275" s="37"/>
      <c r="G275" s="41" t="s">
        <v>15</v>
      </c>
      <c r="H275" s="8">
        <v>5</v>
      </c>
      <c r="I275" s="8">
        <v>15291</v>
      </c>
      <c r="J275" s="37"/>
      <c r="K275" s="38"/>
      <c r="L275" s="38"/>
      <c r="M275" s="50"/>
      <c r="N275" s="50"/>
      <c r="O275" s="50"/>
    </row>
    <row r="276" spans="1:15" ht="20.25" x14ac:dyDescent="0.25">
      <c r="A276" s="36">
        <v>76</v>
      </c>
      <c r="B276" s="37" t="s">
        <v>54</v>
      </c>
      <c r="C276" s="37" t="s">
        <v>12</v>
      </c>
      <c r="D276" s="37" t="s">
        <v>12</v>
      </c>
      <c r="E276" s="37" t="s">
        <v>12</v>
      </c>
      <c r="F276" s="37" t="s">
        <v>12</v>
      </c>
      <c r="G276" s="37" t="s">
        <v>13</v>
      </c>
      <c r="H276" s="37">
        <v>5.14</v>
      </c>
      <c r="I276" s="37" t="s">
        <v>13</v>
      </c>
      <c r="J276" s="37">
        <v>398</v>
      </c>
      <c r="K276" s="38">
        <f>H277*I277+H276*J276</f>
        <v>80641.459999999992</v>
      </c>
      <c r="L276" s="38">
        <v>0.91</v>
      </c>
      <c r="M276" s="46">
        <f>K276*L276</f>
        <v>73383.728600000002</v>
      </c>
      <c r="N276" s="40">
        <f>M276/1000</f>
        <v>73.383728599999998</v>
      </c>
      <c r="O276" s="40">
        <f t="shared" si="4"/>
        <v>73.400000000000006</v>
      </c>
    </row>
    <row r="277" spans="1:15" ht="20.25" x14ac:dyDescent="0.25">
      <c r="A277" s="36"/>
      <c r="B277" s="37"/>
      <c r="C277" s="37"/>
      <c r="D277" s="37"/>
      <c r="E277" s="37"/>
      <c r="F277" s="37"/>
      <c r="G277" s="41" t="s">
        <v>15</v>
      </c>
      <c r="H277" s="38">
        <v>5.14</v>
      </c>
      <c r="I277" s="8">
        <v>15291</v>
      </c>
      <c r="J277" s="37"/>
      <c r="K277" s="38"/>
      <c r="L277" s="38"/>
      <c r="M277" s="50"/>
      <c r="N277" s="50"/>
      <c r="O277" s="50"/>
    </row>
    <row r="278" spans="1:15" ht="20.25" x14ac:dyDescent="0.25">
      <c r="A278" s="36">
        <v>77</v>
      </c>
      <c r="B278" s="37" t="s">
        <v>134</v>
      </c>
      <c r="C278" s="37" t="s">
        <v>12</v>
      </c>
      <c r="D278" s="37" t="s">
        <v>12</v>
      </c>
      <c r="E278" s="37" t="s">
        <v>12</v>
      </c>
      <c r="F278" s="37" t="s">
        <v>12</v>
      </c>
      <c r="G278" s="37" t="s">
        <v>13</v>
      </c>
      <c r="H278" s="37">
        <v>85</v>
      </c>
      <c r="I278" s="37" t="s">
        <v>13</v>
      </c>
      <c r="J278" s="37">
        <v>398</v>
      </c>
      <c r="K278" s="38">
        <f>H279*I279+H280*I280+H278*J278</f>
        <v>1170115</v>
      </c>
      <c r="L278" s="38">
        <v>0.9</v>
      </c>
      <c r="M278" s="46">
        <f>K278*L278</f>
        <v>1053103.5</v>
      </c>
      <c r="N278" s="40">
        <f>M278/1000</f>
        <v>1053.1034999999999</v>
      </c>
      <c r="O278" s="40">
        <f t="shared" si="4"/>
        <v>1053.0999999999999</v>
      </c>
    </row>
    <row r="279" spans="1:15" ht="20.25" x14ac:dyDescent="0.25">
      <c r="A279" s="36"/>
      <c r="B279" s="37"/>
      <c r="C279" s="37"/>
      <c r="D279" s="37"/>
      <c r="E279" s="37"/>
      <c r="F279" s="37"/>
      <c r="G279" s="41" t="s">
        <v>15</v>
      </c>
      <c r="H279" s="8">
        <v>35</v>
      </c>
      <c r="I279" s="8">
        <v>15291</v>
      </c>
      <c r="J279" s="37"/>
      <c r="K279" s="38"/>
      <c r="L279" s="38"/>
      <c r="M279" s="50"/>
      <c r="N279" s="50"/>
      <c r="O279" s="50"/>
    </row>
    <row r="280" spans="1:15" ht="20.25" x14ac:dyDescent="0.25">
      <c r="A280" s="36"/>
      <c r="B280" s="37"/>
      <c r="C280" s="37"/>
      <c r="D280" s="37"/>
      <c r="E280" s="37"/>
      <c r="F280" s="37"/>
      <c r="G280" s="41" t="s">
        <v>16</v>
      </c>
      <c r="H280" s="8">
        <v>50</v>
      </c>
      <c r="I280" s="8">
        <v>12022</v>
      </c>
      <c r="J280" s="37"/>
      <c r="K280" s="38"/>
      <c r="L280" s="38"/>
      <c r="M280" s="50"/>
      <c r="N280" s="50"/>
      <c r="O280" s="50"/>
    </row>
    <row r="281" spans="1:15" ht="20.25" x14ac:dyDescent="0.25">
      <c r="A281" s="36">
        <v>78</v>
      </c>
      <c r="B281" s="37" t="s">
        <v>135</v>
      </c>
      <c r="C281" s="37" t="s">
        <v>12</v>
      </c>
      <c r="D281" s="37" t="s">
        <v>12</v>
      </c>
      <c r="E281" s="37" t="s">
        <v>12</v>
      </c>
      <c r="F281" s="37" t="s">
        <v>12</v>
      </c>
      <c r="G281" s="37" t="s">
        <v>13</v>
      </c>
      <c r="H281" s="37">
        <v>46.8</v>
      </c>
      <c r="I281" s="37" t="s">
        <v>13</v>
      </c>
      <c r="J281" s="37">
        <v>398</v>
      </c>
      <c r="K281" s="38">
        <f>H282*I282+H281*J281</f>
        <v>411840</v>
      </c>
      <c r="L281" s="38">
        <v>0.91</v>
      </c>
      <c r="M281" s="46">
        <f>K281*L281</f>
        <v>374774.4</v>
      </c>
      <c r="N281" s="40">
        <f>M281/1000</f>
        <v>374.77440000000001</v>
      </c>
      <c r="O281" s="40">
        <f t="shared" si="4"/>
        <v>374.8</v>
      </c>
    </row>
    <row r="282" spans="1:15" ht="40.5" x14ac:dyDescent="0.25">
      <c r="A282" s="36"/>
      <c r="B282" s="37"/>
      <c r="C282" s="37"/>
      <c r="D282" s="37"/>
      <c r="E282" s="37"/>
      <c r="F282" s="37"/>
      <c r="G282" s="41" t="s">
        <v>17</v>
      </c>
      <c r="H282" s="43">
        <v>46.8</v>
      </c>
      <c r="I282" s="8">
        <v>8402</v>
      </c>
      <c r="J282" s="37"/>
      <c r="K282" s="38"/>
      <c r="L282" s="38"/>
      <c r="M282" s="50"/>
      <c r="N282" s="50"/>
      <c r="O282" s="50"/>
    </row>
    <row r="283" spans="1:15" ht="20.25" x14ac:dyDescent="0.25">
      <c r="A283" s="36">
        <v>79</v>
      </c>
      <c r="B283" s="37" t="s">
        <v>136</v>
      </c>
      <c r="C283" s="37" t="s">
        <v>12</v>
      </c>
      <c r="D283" s="37" t="s">
        <v>12</v>
      </c>
      <c r="E283" s="37" t="s">
        <v>12</v>
      </c>
      <c r="F283" s="37" t="s">
        <v>12</v>
      </c>
      <c r="G283" s="37" t="s">
        <v>13</v>
      </c>
      <c r="H283" s="37">
        <v>0.87</v>
      </c>
      <c r="I283" s="37" t="s">
        <v>13</v>
      </c>
      <c r="J283" s="37">
        <v>398</v>
      </c>
      <c r="K283" s="38">
        <f>H284*I284+H283*J283</f>
        <v>13649.43</v>
      </c>
      <c r="L283" s="38">
        <v>0.92</v>
      </c>
      <c r="M283" s="46">
        <f>K283*L283</f>
        <v>12557.475600000002</v>
      </c>
      <c r="N283" s="40">
        <f>M283/1000</f>
        <v>12.557475600000002</v>
      </c>
      <c r="O283" s="40">
        <f t="shared" si="4"/>
        <v>12.6</v>
      </c>
    </row>
    <row r="284" spans="1:15" ht="20.25" x14ac:dyDescent="0.25">
      <c r="A284" s="36"/>
      <c r="B284" s="37"/>
      <c r="C284" s="37"/>
      <c r="D284" s="37"/>
      <c r="E284" s="37"/>
      <c r="F284" s="37"/>
      <c r="G284" s="41" t="s">
        <v>15</v>
      </c>
      <c r="H284" s="38">
        <v>0.87</v>
      </c>
      <c r="I284" s="8">
        <v>15291</v>
      </c>
      <c r="J284" s="37"/>
      <c r="K284" s="38"/>
      <c r="L284" s="38"/>
      <c r="M284" s="50"/>
      <c r="N284" s="50"/>
      <c r="O284" s="50"/>
    </row>
    <row r="285" spans="1:15" ht="20.25" x14ac:dyDescent="0.25">
      <c r="A285" s="36">
        <v>80</v>
      </c>
      <c r="B285" s="37" t="s">
        <v>45</v>
      </c>
      <c r="C285" s="37" t="s">
        <v>12</v>
      </c>
      <c r="D285" s="37" t="s">
        <v>12</v>
      </c>
      <c r="E285" s="37" t="s">
        <v>12</v>
      </c>
      <c r="F285" s="37" t="s">
        <v>12</v>
      </c>
      <c r="G285" s="37" t="s">
        <v>13</v>
      </c>
      <c r="H285" s="37">
        <v>74.849999999999994</v>
      </c>
      <c r="I285" s="37" t="s">
        <v>13</v>
      </c>
      <c r="J285" s="37">
        <v>398</v>
      </c>
      <c r="K285" s="38">
        <f>H286*I286+H287*I287+H288*I288+H285*J285</f>
        <v>1077043.3999999999</v>
      </c>
      <c r="L285" s="38">
        <v>0.71</v>
      </c>
      <c r="M285" s="46">
        <f>K285*L285</f>
        <v>764700.8139999999</v>
      </c>
      <c r="N285" s="40">
        <f>M285/1000</f>
        <v>764.70081399999992</v>
      </c>
      <c r="O285" s="40">
        <f t="shared" si="4"/>
        <v>764.7</v>
      </c>
    </row>
    <row r="286" spans="1:15" ht="20.25" x14ac:dyDescent="0.25">
      <c r="A286" s="36"/>
      <c r="B286" s="37"/>
      <c r="C286" s="37"/>
      <c r="D286" s="37"/>
      <c r="E286" s="37"/>
      <c r="F286" s="37"/>
      <c r="G286" s="41" t="s">
        <v>15</v>
      </c>
      <c r="H286" s="43">
        <v>53.6</v>
      </c>
      <c r="I286" s="8">
        <v>15291</v>
      </c>
      <c r="J286" s="37"/>
      <c r="K286" s="38"/>
      <c r="L286" s="38"/>
      <c r="M286" s="50"/>
      <c r="N286" s="50"/>
      <c r="O286" s="50"/>
    </row>
    <row r="287" spans="1:15" ht="20.25" x14ac:dyDescent="0.25">
      <c r="A287" s="36"/>
      <c r="B287" s="37"/>
      <c r="C287" s="37"/>
      <c r="D287" s="37"/>
      <c r="E287" s="37"/>
      <c r="F287" s="37"/>
      <c r="G287" s="41" t="s">
        <v>16</v>
      </c>
      <c r="H287" s="38">
        <v>17.25</v>
      </c>
      <c r="I287" s="8">
        <v>12022</v>
      </c>
      <c r="J287" s="37"/>
      <c r="K287" s="38"/>
      <c r="L287" s="38"/>
      <c r="M287" s="50"/>
      <c r="N287" s="50"/>
      <c r="O287" s="50"/>
    </row>
    <row r="288" spans="1:15" ht="20.25" x14ac:dyDescent="0.25">
      <c r="A288" s="36"/>
      <c r="B288" s="37"/>
      <c r="C288" s="37"/>
      <c r="D288" s="37"/>
      <c r="E288" s="37"/>
      <c r="F288" s="37"/>
      <c r="G288" s="41" t="s">
        <v>18</v>
      </c>
      <c r="H288" s="8">
        <v>4</v>
      </c>
      <c r="I288" s="8">
        <v>5069</v>
      </c>
      <c r="J288" s="37"/>
      <c r="K288" s="38"/>
      <c r="L288" s="38"/>
      <c r="M288" s="50"/>
      <c r="N288" s="50"/>
      <c r="O288" s="50"/>
    </row>
    <row r="289" spans="1:15" ht="20.25" x14ac:dyDescent="0.25">
      <c r="A289" s="36">
        <v>81</v>
      </c>
      <c r="B289" s="37" t="s">
        <v>46</v>
      </c>
      <c r="C289" s="37" t="s">
        <v>12</v>
      </c>
      <c r="D289" s="37" t="s">
        <v>12</v>
      </c>
      <c r="E289" s="37" t="s">
        <v>12</v>
      </c>
      <c r="F289" s="37" t="s">
        <v>12</v>
      </c>
      <c r="G289" s="37" t="s">
        <v>13</v>
      </c>
      <c r="H289" s="37">
        <v>35</v>
      </c>
      <c r="I289" s="37" t="s">
        <v>13</v>
      </c>
      <c r="J289" s="37">
        <v>398</v>
      </c>
      <c r="K289" s="38">
        <f>H290*I290+H291*I291+H292*I292+H289*J289</f>
        <v>430725</v>
      </c>
      <c r="L289" s="38">
        <v>0.91</v>
      </c>
      <c r="M289" s="46">
        <f>K289*L289</f>
        <v>391959.75</v>
      </c>
      <c r="N289" s="40">
        <f>M289/1000</f>
        <v>391.95974999999999</v>
      </c>
      <c r="O289" s="40">
        <f t="shared" si="4"/>
        <v>392</v>
      </c>
    </row>
    <row r="290" spans="1:15" ht="20.25" x14ac:dyDescent="0.25">
      <c r="A290" s="36"/>
      <c r="B290" s="37"/>
      <c r="C290" s="37"/>
      <c r="D290" s="37"/>
      <c r="E290" s="37"/>
      <c r="F290" s="37"/>
      <c r="G290" s="41" t="s">
        <v>14</v>
      </c>
      <c r="H290" s="8">
        <v>5</v>
      </c>
      <c r="I290" s="8">
        <v>18467</v>
      </c>
      <c r="J290" s="37"/>
      <c r="K290" s="38"/>
      <c r="L290" s="38"/>
      <c r="M290" s="50"/>
      <c r="N290" s="50"/>
      <c r="O290" s="50"/>
    </row>
    <row r="291" spans="1:15" ht="20.25" x14ac:dyDescent="0.25">
      <c r="A291" s="36"/>
      <c r="B291" s="37"/>
      <c r="C291" s="37"/>
      <c r="D291" s="37"/>
      <c r="E291" s="37"/>
      <c r="F291" s="37"/>
      <c r="G291" s="41" t="s">
        <v>16</v>
      </c>
      <c r="H291" s="8">
        <v>20</v>
      </c>
      <c r="I291" s="8">
        <v>12022</v>
      </c>
      <c r="J291" s="37"/>
      <c r="K291" s="38"/>
      <c r="L291" s="38"/>
      <c r="M291" s="50"/>
      <c r="N291" s="50"/>
      <c r="O291" s="50"/>
    </row>
    <row r="292" spans="1:15" ht="40.5" x14ac:dyDescent="0.25">
      <c r="A292" s="36"/>
      <c r="B292" s="37"/>
      <c r="C292" s="37"/>
      <c r="D292" s="37"/>
      <c r="E292" s="37"/>
      <c r="F292" s="37"/>
      <c r="G292" s="41" t="s">
        <v>17</v>
      </c>
      <c r="H292" s="8">
        <v>10</v>
      </c>
      <c r="I292" s="8">
        <v>8402</v>
      </c>
      <c r="J292" s="37"/>
      <c r="K292" s="38"/>
      <c r="L292" s="38"/>
      <c r="M292" s="50"/>
      <c r="N292" s="50"/>
      <c r="O292" s="50"/>
    </row>
    <row r="293" spans="1:15" ht="22.5" x14ac:dyDescent="0.25">
      <c r="A293" s="30" t="s">
        <v>51</v>
      </c>
      <c r="B293" s="31"/>
      <c r="C293" s="31"/>
      <c r="D293" s="31"/>
      <c r="E293" s="31"/>
      <c r="F293" s="31"/>
      <c r="G293" s="32"/>
      <c r="H293" s="33">
        <f>H294</f>
        <v>2.79</v>
      </c>
      <c r="I293" s="33" t="s">
        <v>13</v>
      </c>
      <c r="J293" s="33" t="s">
        <v>13</v>
      </c>
      <c r="K293" s="34">
        <f>K294</f>
        <v>50693.30999999999</v>
      </c>
      <c r="L293" s="33" t="s">
        <v>13</v>
      </c>
      <c r="M293" s="35">
        <f>M294</f>
        <v>38019.982499999991</v>
      </c>
      <c r="N293" s="35"/>
      <c r="O293" s="35"/>
    </row>
    <row r="294" spans="1:15" ht="20.25" x14ac:dyDescent="0.25">
      <c r="A294" s="36">
        <v>82</v>
      </c>
      <c r="B294" s="37" t="s">
        <v>51</v>
      </c>
      <c r="C294" s="37" t="s">
        <v>12</v>
      </c>
      <c r="D294" s="37" t="s">
        <v>12</v>
      </c>
      <c r="E294" s="37" t="s">
        <v>12</v>
      </c>
      <c r="F294" s="37" t="s">
        <v>12</v>
      </c>
      <c r="G294" s="37" t="s">
        <v>13</v>
      </c>
      <c r="H294" s="37">
        <v>2.79</v>
      </c>
      <c r="I294" s="37" t="s">
        <v>13</v>
      </c>
      <c r="J294" s="37">
        <v>398</v>
      </c>
      <c r="K294" s="38">
        <f>H295*I295+H296*I296+H297*I297+H298*I298+H299*I299+H294*J294</f>
        <v>50693.30999999999</v>
      </c>
      <c r="L294" s="38">
        <v>0.75</v>
      </c>
      <c r="M294" s="46">
        <f>K294*L294</f>
        <v>38019.982499999991</v>
      </c>
      <c r="N294" s="40">
        <f>M294/1000</f>
        <v>38.01998249999999</v>
      </c>
      <c r="O294" s="40">
        <f t="shared" si="4"/>
        <v>38</v>
      </c>
    </row>
    <row r="295" spans="1:15" ht="20.25" x14ac:dyDescent="0.25">
      <c r="A295" s="36"/>
      <c r="B295" s="37"/>
      <c r="C295" s="37"/>
      <c r="D295" s="37"/>
      <c r="E295" s="37"/>
      <c r="F295" s="37"/>
      <c r="G295" s="41" t="s">
        <v>14</v>
      </c>
      <c r="H295" s="43">
        <v>2.5</v>
      </c>
      <c r="I295" s="8">
        <v>18467</v>
      </c>
      <c r="J295" s="37"/>
      <c r="K295" s="38"/>
      <c r="L295" s="38"/>
      <c r="M295" s="50"/>
      <c r="N295" s="50"/>
      <c r="O295" s="50"/>
    </row>
    <row r="296" spans="1:15" ht="20.25" x14ac:dyDescent="0.25">
      <c r="A296" s="36"/>
      <c r="B296" s="37"/>
      <c r="C296" s="37"/>
      <c r="D296" s="37"/>
      <c r="E296" s="37"/>
      <c r="F296" s="37"/>
      <c r="G296" s="41" t="s">
        <v>15</v>
      </c>
      <c r="H296" s="38">
        <v>0.14000000000000001</v>
      </c>
      <c r="I296" s="8">
        <v>15291</v>
      </c>
      <c r="J296" s="37"/>
      <c r="K296" s="38"/>
      <c r="L296" s="38"/>
      <c r="M296" s="50"/>
      <c r="N296" s="50"/>
      <c r="O296" s="50"/>
    </row>
    <row r="297" spans="1:15" ht="20.25" x14ac:dyDescent="0.25">
      <c r="A297" s="36"/>
      <c r="B297" s="37"/>
      <c r="C297" s="37"/>
      <c r="D297" s="37"/>
      <c r="E297" s="37"/>
      <c r="F297" s="37"/>
      <c r="G297" s="41" t="s">
        <v>16</v>
      </c>
      <c r="H297" s="38">
        <v>0.05</v>
      </c>
      <c r="I297" s="8">
        <v>12022</v>
      </c>
      <c r="J297" s="37"/>
      <c r="K297" s="38"/>
      <c r="L297" s="38"/>
      <c r="M297" s="50"/>
      <c r="N297" s="50"/>
      <c r="O297" s="50"/>
    </row>
    <row r="298" spans="1:15" ht="40.5" x14ac:dyDescent="0.25">
      <c r="A298" s="36"/>
      <c r="B298" s="37"/>
      <c r="C298" s="37"/>
      <c r="D298" s="37"/>
      <c r="E298" s="37"/>
      <c r="F298" s="37"/>
      <c r="G298" s="41" t="s">
        <v>17</v>
      </c>
      <c r="H298" s="38">
        <v>0.05</v>
      </c>
      <c r="I298" s="8">
        <v>8402</v>
      </c>
      <c r="J298" s="37"/>
      <c r="K298" s="38"/>
      <c r="L298" s="38"/>
      <c r="M298" s="50"/>
      <c r="N298" s="50"/>
      <c r="O298" s="50"/>
    </row>
    <row r="299" spans="1:15" ht="21" thickBot="1" x14ac:dyDescent="0.3">
      <c r="A299" s="51"/>
      <c r="B299" s="52"/>
      <c r="C299" s="52"/>
      <c r="D299" s="52"/>
      <c r="E299" s="52"/>
      <c r="F299" s="52"/>
      <c r="G299" s="53" t="s">
        <v>18</v>
      </c>
      <c r="H299" s="54">
        <v>0.05</v>
      </c>
      <c r="I299" s="55">
        <v>5069</v>
      </c>
      <c r="J299" s="52"/>
      <c r="K299" s="54"/>
      <c r="L299" s="54"/>
      <c r="M299" s="56"/>
      <c r="N299" s="56"/>
      <c r="O299" s="56"/>
    </row>
  </sheetData>
  <mergeCells count="34">
    <mergeCell ref="A241:G241"/>
    <mergeCell ref="A253:G253"/>
    <mergeCell ref="A261:G261"/>
    <mergeCell ref="A266:G266"/>
    <mergeCell ref="A293:G293"/>
    <mergeCell ref="A188:G188"/>
    <mergeCell ref="A7:G7"/>
    <mergeCell ref="A8:G8"/>
    <mergeCell ref="A22:G22"/>
    <mergeCell ref="A36:G36"/>
    <mergeCell ref="A56:G56"/>
    <mergeCell ref="A72:G72"/>
    <mergeCell ref="A92:G92"/>
    <mergeCell ref="A138:G138"/>
    <mergeCell ref="A151:G151"/>
    <mergeCell ref="A163:G163"/>
    <mergeCell ref="A173:G173"/>
    <mergeCell ref="J4:J6"/>
    <mergeCell ref="K4:K6"/>
    <mergeCell ref="L4:L6"/>
    <mergeCell ref="M4:M6"/>
    <mergeCell ref="A3:O3"/>
    <mergeCell ref="N4:N6"/>
    <mergeCell ref="O4:O6"/>
    <mergeCell ref="C5:C6"/>
    <mergeCell ref="D5:D6"/>
    <mergeCell ref="E5:E6"/>
    <mergeCell ref="F5:F6"/>
    <mergeCell ref="G5:G6"/>
    <mergeCell ref="A4:A6"/>
    <mergeCell ref="B4:B6"/>
    <mergeCell ref="C4:G4"/>
    <mergeCell ref="H4:H6"/>
    <mergeCell ref="I4:I6"/>
  </mergeCells>
  <pageMargins left="0.25" right="0.25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zoomScale="70" zoomScaleNormal="70" zoomScaleSheetLayoutView="70" workbookViewId="0">
      <selection activeCell="D5" sqref="D5:D6"/>
    </sheetView>
  </sheetViews>
  <sheetFormatPr defaultRowHeight="15" x14ac:dyDescent="0.25"/>
  <cols>
    <col min="1" max="1" width="10.140625" style="9" customWidth="1"/>
    <col min="2" max="2" width="49.85546875" style="9" customWidth="1"/>
    <col min="3" max="3" width="13" style="9" customWidth="1"/>
    <col min="4" max="4" width="16.5703125" style="9" customWidth="1"/>
    <col min="5" max="5" width="16.42578125" style="9" customWidth="1"/>
    <col min="6" max="6" width="16.7109375" style="9" customWidth="1"/>
    <col min="7" max="7" width="14.7109375" style="9" customWidth="1"/>
    <col min="8" max="8" width="25.42578125" style="9" customWidth="1"/>
    <col min="9" max="9" width="19.5703125" style="9" customWidth="1"/>
    <col min="10" max="10" width="18" style="9" customWidth="1"/>
    <col min="11" max="11" width="28.42578125" style="9" customWidth="1"/>
    <col min="12" max="12" width="16.85546875" style="9" customWidth="1"/>
    <col min="13" max="13" width="31.42578125" style="9" customWidth="1"/>
    <col min="14" max="14" width="16" style="9" customWidth="1"/>
    <col min="15" max="16384" width="9.140625" style="9"/>
  </cols>
  <sheetData>
    <row r="1" spans="1:15" ht="15.75" x14ac:dyDescent="0.25">
      <c r="N1" s="10" t="s">
        <v>140</v>
      </c>
    </row>
    <row r="2" spans="1:15" ht="15.75" x14ac:dyDescent="0.25">
      <c r="N2" s="10" t="s">
        <v>142</v>
      </c>
    </row>
    <row r="3" spans="1:15" ht="98.25" customHeight="1" thickBot="1" x14ac:dyDescent="0.3">
      <c r="A3" s="57" t="s">
        <v>137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2"/>
      <c r="O3" s="12"/>
    </row>
    <row r="4" spans="1:15" ht="55.5" customHeight="1" x14ac:dyDescent="0.25">
      <c r="A4" s="13" t="s">
        <v>0</v>
      </c>
      <c r="B4" s="14" t="s">
        <v>4</v>
      </c>
      <c r="C4" s="14" t="s">
        <v>5</v>
      </c>
      <c r="D4" s="14"/>
      <c r="E4" s="14"/>
      <c r="F4" s="14"/>
      <c r="G4" s="14"/>
      <c r="H4" s="14" t="s">
        <v>138</v>
      </c>
      <c r="I4" s="14" t="s">
        <v>2</v>
      </c>
      <c r="J4" s="14" t="s">
        <v>3</v>
      </c>
      <c r="K4" s="14" t="s">
        <v>6</v>
      </c>
      <c r="L4" s="14" t="s">
        <v>139</v>
      </c>
      <c r="M4" s="15" t="s">
        <v>1</v>
      </c>
      <c r="N4" s="15" t="s">
        <v>91</v>
      </c>
      <c r="O4" s="12"/>
    </row>
    <row r="5" spans="1:15" ht="150" customHeight="1" x14ac:dyDescent="0.25">
      <c r="A5" s="17"/>
      <c r="B5" s="18"/>
      <c r="C5" s="18" t="s">
        <v>7</v>
      </c>
      <c r="D5" s="18" t="s">
        <v>8</v>
      </c>
      <c r="E5" s="18" t="s">
        <v>9</v>
      </c>
      <c r="F5" s="18" t="s">
        <v>10</v>
      </c>
      <c r="G5" s="19" t="s">
        <v>80</v>
      </c>
      <c r="H5" s="18"/>
      <c r="I5" s="18"/>
      <c r="J5" s="18"/>
      <c r="K5" s="18"/>
      <c r="L5" s="18"/>
      <c r="M5" s="20"/>
      <c r="N5" s="20"/>
      <c r="O5" s="22"/>
    </row>
    <row r="6" spans="1:15" ht="15" customHeight="1" x14ac:dyDescent="0.25">
      <c r="A6" s="17"/>
      <c r="B6" s="18"/>
      <c r="C6" s="18"/>
      <c r="D6" s="18"/>
      <c r="E6" s="18"/>
      <c r="F6" s="18"/>
      <c r="G6" s="19"/>
      <c r="H6" s="18"/>
      <c r="I6" s="18"/>
      <c r="J6" s="18"/>
      <c r="K6" s="18"/>
      <c r="L6" s="18"/>
      <c r="M6" s="20"/>
      <c r="N6" s="20"/>
    </row>
    <row r="7" spans="1:15" ht="37.5" customHeight="1" x14ac:dyDescent="0.25">
      <c r="A7" s="23" t="s">
        <v>79</v>
      </c>
      <c r="B7" s="24"/>
      <c r="C7" s="24"/>
      <c r="D7" s="24"/>
      <c r="E7" s="24"/>
      <c r="F7" s="24"/>
      <c r="G7" s="25"/>
      <c r="H7" s="26">
        <f>H8+H16+H27+H37+H42+H72+H83+H89+H94+H102+H142+H145+H150+H155+H182</f>
        <v>2018.3059999999998</v>
      </c>
      <c r="I7" s="27" t="s">
        <v>13</v>
      </c>
      <c r="J7" s="27" t="s">
        <v>13</v>
      </c>
      <c r="K7" s="26">
        <f>K8+K16+K27+K37+K42+K72+K83+K89+K94+K102+K142+K145+K150+K155+K182</f>
        <v>24356717.169999994</v>
      </c>
      <c r="L7" s="27" t="s">
        <v>13</v>
      </c>
      <c r="M7" s="28">
        <f>M8+M16+M27+M37+M42+M72+M83+M89+M94+M102+M142+M145+M150+M155+M182</f>
        <v>21619020.668200001</v>
      </c>
      <c r="N7" s="29">
        <f>SUM(N9:N188)</f>
        <v>21619</v>
      </c>
    </row>
    <row r="8" spans="1:15" ht="22.5" x14ac:dyDescent="0.25">
      <c r="A8" s="30" t="s">
        <v>65</v>
      </c>
      <c r="B8" s="31"/>
      <c r="C8" s="31"/>
      <c r="D8" s="31"/>
      <c r="E8" s="31"/>
      <c r="F8" s="31"/>
      <c r="G8" s="32"/>
      <c r="H8" s="33">
        <f>H9+H13</f>
        <v>151.4</v>
      </c>
      <c r="I8" s="33" t="s">
        <v>13</v>
      </c>
      <c r="J8" s="33" t="s">
        <v>13</v>
      </c>
      <c r="K8" s="34">
        <f>K9+K13</f>
        <v>1783085.2</v>
      </c>
      <c r="L8" s="33" t="s">
        <v>13</v>
      </c>
      <c r="M8" s="35">
        <f>M9+M13</f>
        <v>1622607.5320000001</v>
      </c>
      <c r="N8" s="58"/>
    </row>
    <row r="9" spans="1:15" ht="20.25" x14ac:dyDescent="0.25">
      <c r="A9" s="36">
        <v>1</v>
      </c>
      <c r="B9" s="37" t="s">
        <v>35</v>
      </c>
      <c r="C9" s="37" t="s">
        <v>12</v>
      </c>
      <c r="D9" s="37" t="s">
        <v>12</v>
      </c>
      <c r="E9" s="37" t="s">
        <v>12</v>
      </c>
      <c r="F9" s="37" t="s">
        <v>12</v>
      </c>
      <c r="G9" s="37" t="s">
        <v>13</v>
      </c>
      <c r="H9" s="37">
        <v>61.4</v>
      </c>
      <c r="I9" s="37" t="s">
        <v>13</v>
      </c>
      <c r="J9" s="37">
        <v>398</v>
      </c>
      <c r="K9" s="38">
        <f>H10*I10+H11*I11+H12*I12+H9*J9</f>
        <v>891953</v>
      </c>
      <c r="L9" s="38">
        <v>0.91</v>
      </c>
      <c r="M9" s="46">
        <f>K9*L9</f>
        <v>811677.23</v>
      </c>
      <c r="N9" s="59">
        <f>ROUND(M9/1000,1)</f>
        <v>811.7</v>
      </c>
    </row>
    <row r="10" spans="1:15" ht="20.25" x14ac:dyDescent="0.25">
      <c r="A10" s="36"/>
      <c r="B10" s="37"/>
      <c r="C10" s="37"/>
      <c r="D10" s="37"/>
      <c r="E10" s="37"/>
      <c r="F10" s="37"/>
      <c r="G10" s="41" t="s">
        <v>14</v>
      </c>
      <c r="H10" s="37">
        <v>15</v>
      </c>
      <c r="I10" s="8">
        <v>18467</v>
      </c>
      <c r="J10" s="37"/>
      <c r="K10" s="37"/>
      <c r="L10" s="37"/>
      <c r="M10" s="42"/>
      <c r="N10" s="60"/>
    </row>
    <row r="11" spans="1:15" ht="20.25" x14ac:dyDescent="0.25">
      <c r="A11" s="36"/>
      <c r="B11" s="37"/>
      <c r="C11" s="37"/>
      <c r="D11" s="37"/>
      <c r="E11" s="37"/>
      <c r="F11" s="37"/>
      <c r="G11" s="41" t="s">
        <v>15</v>
      </c>
      <c r="H11" s="37">
        <v>10</v>
      </c>
      <c r="I11" s="8">
        <v>15291</v>
      </c>
      <c r="J11" s="37"/>
      <c r="K11" s="37"/>
      <c r="L11" s="37"/>
      <c r="M11" s="42"/>
      <c r="N11" s="60"/>
    </row>
    <row r="12" spans="1:15" ht="20.25" x14ac:dyDescent="0.25">
      <c r="A12" s="36"/>
      <c r="B12" s="37"/>
      <c r="C12" s="37"/>
      <c r="D12" s="37"/>
      <c r="E12" s="37"/>
      <c r="F12" s="37"/>
      <c r="G12" s="41" t="s">
        <v>16</v>
      </c>
      <c r="H12" s="37">
        <v>36.4</v>
      </c>
      <c r="I12" s="8">
        <v>12022</v>
      </c>
      <c r="J12" s="37"/>
      <c r="K12" s="37"/>
      <c r="L12" s="37"/>
      <c r="M12" s="42"/>
      <c r="N12" s="60"/>
    </row>
    <row r="13" spans="1:15" ht="20.25" x14ac:dyDescent="0.25">
      <c r="A13" s="36">
        <v>2</v>
      </c>
      <c r="B13" s="37" t="s">
        <v>30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13</v>
      </c>
      <c r="H13" s="37">
        <v>90</v>
      </c>
      <c r="I13" s="37" t="s">
        <v>13</v>
      </c>
      <c r="J13" s="37">
        <v>398</v>
      </c>
      <c r="K13" s="38">
        <f>H14*I14+H15*I15+H13*J13</f>
        <v>891132.2</v>
      </c>
      <c r="L13" s="38">
        <v>0.91</v>
      </c>
      <c r="M13" s="46">
        <f>K13*L13</f>
        <v>810930.30200000003</v>
      </c>
      <c r="N13" s="59">
        <f t="shared" ref="N13:N73" si="0">ROUND(M13/1000,1)</f>
        <v>810.9</v>
      </c>
    </row>
    <row r="14" spans="1:15" ht="20.25" x14ac:dyDescent="0.25">
      <c r="A14" s="36"/>
      <c r="B14" s="37"/>
      <c r="C14" s="37"/>
      <c r="D14" s="37"/>
      <c r="E14" s="37"/>
      <c r="F14" s="37"/>
      <c r="G14" s="41" t="s">
        <v>16</v>
      </c>
      <c r="H14" s="37">
        <v>57.4</v>
      </c>
      <c r="I14" s="8">
        <v>12022</v>
      </c>
      <c r="J14" s="37"/>
      <c r="K14" s="37"/>
      <c r="L14" s="37"/>
      <c r="M14" s="42"/>
      <c r="N14" s="60"/>
    </row>
    <row r="15" spans="1:15" ht="20.25" x14ac:dyDescent="0.25">
      <c r="A15" s="36"/>
      <c r="B15" s="37"/>
      <c r="C15" s="37"/>
      <c r="D15" s="37"/>
      <c r="E15" s="37"/>
      <c r="F15" s="37"/>
      <c r="G15" s="41" t="s">
        <v>18</v>
      </c>
      <c r="H15" s="37">
        <v>32.6</v>
      </c>
      <c r="I15" s="8">
        <v>5069</v>
      </c>
      <c r="J15" s="37"/>
      <c r="K15" s="37"/>
      <c r="L15" s="37"/>
      <c r="M15" s="42"/>
      <c r="N15" s="60"/>
    </row>
    <row r="16" spans="1:15" ht="22.5" x14ac:dyDescent="0.25">
      <c r="A16" s="30" t="s">
        <v>66</v>
      </c>
      <c r="B16" s="31"/>
      <c r="C16" s="31"/>
      <c r="D16" s="31"/>
      <c r="E16" s="31"/>
      <c r="F16" s="31"/>
      <c r="G16" s="32"/>
      <c r="H16" s="33">
        <f>H17+H21+H25</f>
        <v>78.5</v>
      </c>
      <c r="I16" s="33" t="s">
        <v>13</v>
      </c>
      <c r="J16" s="33" t="s">
        <v>13</v>
      </c>
      <c r="K16" s="34">
        <f>K17+K21+K25</f>
        <v>1128155</v>
      </c>
      <c r="L16" s="33" t="s">
        <v>13</v>
      </c>
      <c r="M16" s="35">
        <f>M17+M21+M25</f>
        <v>1004057.95</v>
      </c>
      <c r="N16" s="58"/>
    </row>
    <row r="17" spans="1:14" ht="20.25" x14ac:dyDescent="0.25">
      <c r="A17" s="36">
        <v>3</v>
      </c>
      <c r="B17" s="37" t="s">
        <v>27</v>
      </c>
      <c r="C17" s="37" t="s">
        <v>12</v>
      </c>
      <c r="D17" s="37" t="s">
        <v>12</v>
      </c>
      <c r="E17" s="37" t="s">
        <v>12</v>
      </c>
      <c r="F17" s="37" t="s">
        <v>12</v>
      </c>
      <c r="G17" s="37" t="s">
        <v>13</v>
      </c>
      <c r="H17" s="37">
        <v>24.5</v>
      </c>
      <c r="I17" s="37" t="s">
        <v>13</v>
      </c>
      <c r="J17" s="37">
        <v>398</v>
      </c>
      <c r="K17" s="38">
        <f>H18*I18+H19*I19+H20*I20+H17*J17</f>
        <v>309147</v>
      </c>
      <c r="L17" s="38">
        <v>0.89</v>
      </c>
      <c r="M17" s="46">
        <f>K17*L17</f>
        <v>275140.83</v>
      </c>
      <c r="N17" s="59">
        <f t="shared" si="0"/>
        <v>275.10000000000002</v>
      </c>
    </row>
    <row r="18" spans="1:14" ht="20.25" x14ac:dyDescent="0.25">
      <c r="A18" s="36"/>
      <c r="B18" s="37"/>
      <c r="C18" s="37"/>
      <c r="D18" s="37"/>
      <c r="E18" s="37"/>
      <c r="F18" s="37"/>
      <c r="G18" s="41" t="s">
        <v>14</v>
      </c>
      <c r="H18" s="37">
        <v>0.5</v>
      </c>
      <c r="I18" s="8">
        <v>18467</v>
      </c>
      <c r="J18" s="37"/>
      <c r="K18" s="37"/>
      <c r="L18" s="37"/>
      <c r="M18" s="42"/>
      <c r="N18" s="60"/>
    </row>
    <row r="19" spans="1:14" ht="20.25" x14ac:dyDescent="0.25">
      <c r="A19" s="36"/>
      <c r="B19" s="37"/>
      <c r="C19" s="37"/>
      <c r="D19" s="37"/>
      <c r="E19" s="37"/>
      <c r="F19" s="37"/>
      <c r="G19" s="41" t="s">
        <v>15</v>
      </c>
      <c r="H19" s="37">
        <v>0.5</v>
      </c>
      <c r="I19" s="8">
        <v>15291</v>
      </c>
      <c r="J19" s="37"/>
      <c r="K19" s="37"/>
      <c r="L19" s="37"/>
      <c r="M19" s="42"/>
      <c r="N19" s="60"/>
    </row>
    <row r="20" spans="1:14" ht="20.25" x14ac:dyDescent="0.25">
      <c r="A20" s="36"/>
      <c r="B20" s="37"/>
      <c r="C20" s="37"/>
      <c r="D20" s="37"/>
      <c r="E20" s="37"/>
      <c r="F20" s="37"/>
      <c r="G20" s="41" t="s">
        <v>16</v>
      </c>
      <c r="H20" s="37">
        <v>23.5</v>
      </c>
      <c r="I20" s="8">
        <v>12022</v>
      </c>
      <c r="J20" s="37"/>
      <c r="K20" s="37"/>
      <c r="L20" s="37"/>
      <c r="M20" s="42"/>
      <c r="N20" s="60"/>
    </row>
    <row r="21" spans="1:14" ht="40.5" x14ac:dyDescent="0.25">
      <c r="A21" s="36">
        <v>4</v>
      </c>
      <c r="B21" s="37" t="s">
        <v>49</v>
      </c>
      <c r="C21" s="37" t="s">
        <v>12</v>
      </c>
      <c r="D21" s="37" t="s">
        <v>12</v>
      </c>
      <c r="E21" s="37" t="s">
        <v>12</v>
      </c>
      <c r="F21" s="37" t="s">
        <v>12</v>
      </c>
      <c r="G21" s="37" t="s">
        <v>13</v>
      </c>
      <c r="H21" s="37">
        <v>34</v>
      </c>
      <c r="I21" s="37" t="s">
        <v>13</v>
      </c>
      <c r="J21" s="37">
        <v>398</v>
      </c>
      <c r="K21" s="38">
        <f>H22*I22+H23*I23+H24*I24+H21*J21</f>
        <v>441708</v>
      </c>
      <c r="L21" s="38">
        <v>0.89</v>
      </c>
      <c r="M21" s="46">
        <f>K21*L21</f>
        <v>393120.12</v>
      </c>
      <c r="N21" s="59">
        <f t="shared" si="0"/>
        <v>393.1</v>
      </c>
    </row>
    <row r="22" spans="1:14" ht="20.25" x14ac:dyDescent="0.25">
      <c r="A22" s="36"/>
      <c r="B22" s="37"/>
      <c r="C22" s="37"/>
      <c r="D22" s="37"/>
      <c r="E22" s="37"/>
      <c r="F22" s="37"/>
      <c r="G22" s="41" t="s">
        <v>14</v>
      </c>
      <c r="H22" s="37">
        <v>2</v>
      </c>
      <c r="I22" s="8">
        <v>18467</v>
      </c>
      <c r="J22" s="37"/>
      <c r="K22" s="37"/>
      <c r="L22" s="37"/>
      <c r="M22" s="42"/>
      <c r="N22" s="60"/>
    </row>
    <row r="23" spans="1:14" ht="20.25" x14ac:dyDescent="0.25">
      <c r="A23" s="36"/>
      <c r="B23" s="37"/>
      <c r="C23" s="37"/>
      <c r="D23" s="37"/>
      <c r="E23" s="37"/>
      <c r="F23" s="37"/>
      <c r="G23" s="41" t="s">
        <v>15</v>
      </c>
      <c r="H23" s="37">
        <v>2</v>
      </c>
      <c r="I23" s="8">
        <v>15291</v>
      </c>
      <c r="J23" s="37"/>
      <c r="K23" s="37"/>
      <c r="L23" s="37"/>
      <c r="M23" s="42"/>
      <c r="N23" s="60"/>
    </row>
    <row r="24" spans="1:14" ht="20.25" x14ac:dyDescent="0.25">
      <c r="A24" s="36"/>
      <c r="B24" s="37"/>
      <c r="C24" s="37"/>
      <c r="D24" s="37"/>
      <c r="E24" s="37"/>
      <c r="F24" s="37"/>
      <c r="G24" s="41" t="s">
        <v>16</v>
      </c>
      <c r="H24" s="37">
        <v>30</v>
      </c>
      <c r="I24" s="8">
        <v>12022</v>
      </c>
      <c r="J24" s="37"/>
      <c r="K24" s="37"/>
      <c r="L24" s="37"/>
      <c r="M24" s="42"/>
      <c r="N24" s="60"/>
    </row>
    <row r="25" spans="1:14" ht="20.25" x14ac:dyDescent="0.25">
      <c r="A25" s="36">
        <v>5</v>
      </c>
      <c r="B25" s="37" t="s">
        <v>100</v>
      </c>
      <c r="C25" s="37" t="s">
        <v>12</v>
      </c>
      <c r="D25" s="37" t="s">
        <v>12</v>
      </c>
      <c r="E25" s="37" t="s">
        <v>12</v>
      </c>
      <c r="F25" s="37" t="s">
        <v>12</v>
      </c>
      <c r="G25" s="37" t="s">
        <v>13</v>
      </c>
      <c r="H25" s="37">
        <v>20</v>
      </c>
      <c r="I25" s="37" t="s">
        <v>13</v>
      </c>
      <c r="J25" s="37">
        <v>398</v>
      </c>
      <c r="K25" s="38">
        <f>H26*I26+H25*J25</f>
        <v>377300</v>
      </c>
      <c r="L25" s="38">
        <v>0.89</v>
      </c>
      <c r="M25" s="46">
        <f>K25*L25</f>
        <v>335797</v>
      </c>
      <c r="N25" s="59">
        <f t="shared" si="0"/>
        <v>335.8</v>
      </c>
    </row>
    <row r="26" spans="1:14" ht="20.25" x14ac:dyDescent="0.25">
      <c r="A26" s="36"/>
      <c r="B26" s="37"/>
      <c r="C26" s="37"/>
      <c r="D26" s="37"/>
      <c r="E26" s="37"/>
      <c r="F26" s="37"/>
      <c r="G26" s="41" t="s">
        <v>14</v>
      </c>
      <c r="H26" s="37">
        <v>20</v>
      </c>
      <c r="I26" s="8">
        <v>18467</v>
      </c>
      <c r="J26" s="37"/>
      <c r="K26" s="37"/>
      <c r="L26" s="37"/>
      <c r="M26" s="42"/>
      <c r="N26" s="60"/>
    </row>
    <row r="27" spans="1:14" ht="22.5" x14ac:dyDescent="0.25">
      <c r="A27" s="30" t="s">
        <v>67</v>
      </c>
      <c r="B27" s="31"/>
      <c r="C27" s="31"/>
      <c r="D27" s="31"/>
      <c r="E27" s="31"/>
      <c r="F27" s="31"/>
      <c r="G27" s="32"/>
      <c r="H27" s="33">
        <f>H28+H31+H33+H35</f>
        <v>97.9</v>
      </c>
      <c r="I27" s="33" t="s">
        <v>13</v>
      </c>
      <c r="J27" s="33" t="s">
        <v>13</v>
      </c>
      <c r="K27" s="34">
        <f>K28+K31+K33+K35</f>
        <v>1066774</v>
      </c>
      <c r="L27" s="33" t="s">
        <v>13</v>
      </c>
      <c r="M27" s="35">
        <f>M28+M31+M33+M35</f>
        <v>970255.28</v>
      </c>
      <c r="N27" s="58"/>
    </row>
    <row r="28" spans="1:14" ht="20.25" x14ac:dyDescent="0.25">
      <c r="A28" s="36">
        <v>6</v>
      </c>
      <c r="B28" s="37" t="s">
        <v>102</v>
      </c>
      <c r="C28" s="37" t="s">
        <v>12</v>
      </c>
      <c r="D28" s="37" t="s">
        <v>12</v>
      </c>
      <c r="E28" s="37" t="s">
        <v>12</v>
      </c>
      <c r="F28" s="37" t="s">
        <v>12</v>
      </c>
      <c r="G28" s="37" t="s">
        <v>13</v>
      </c>
      <c r="H28" s="37">
        <v>29.9</v>
      </c>
      <c r="I28" s="37" t="s">
        <v>13</v>
      </c>
      <c r="J28" s="37">
        <v>398</v>
      </c>
      <c r="K28" s="38">
        <f>H29*I29+H30*I30+H28*J28</f>
        <v>309094</v>
      </c>
      <c r="L28" s="38">
        <v>0.92</v>
      </c>
      <c r="M28" s="46">
        <f>K28*L28</f>
        <v>284366.48000000004</v>
      </c>
      <c r="N28" s="59">
        <f t="shared" si="0"/>
        <v>284.39999999999998</v>
      </c>
    </row>
    <row r="29" spans="1:14" ht="20.25" x14ac:dyDescent="0.25">
      <c r="A29" s="36"/>
      <c r="B29" s="37"/>
      <c r="C29" s="37"/>
      <c r="D29" s="37"/>
      <c r="E29" s="37"/>
      <c r="F29" s="37"/>
      <c r="G29" s="41" t="s">
        <v>16</v>
      </c>
      <c r="H29" s="37">
        <v>12.7</v>
      </c>
      <c r="I29" s="8">
        <v>12022</v>
      </c>
      <c r="J29" s="37"/>
      <c r="K29" s="37"/>
      <c r="L29" s="37"/>
      <c r="M29" s="42"/>
      <c r="N29" s="60"/>
    </row>
    <row r="30" spans="1:14" ht="40.5" x14ac:dyDescent="0.25">
      <c r="A30" s="36"/>
      <c r="B30" s="37"/>
      <c r="C30" s="37"/>
      <c r="D30" s="37"/>
      <c r="E30" s="37"/>
      <c r="F30" s="37"/>
      <c r="G30" s="41" t="s">
        <v>17</v>
      </c>
      <c r="H30" s="37">
        <v>17.2</v>
      </c>
      <c r="I30" s="8">
        <v>8402</v>
      </c>
      <c r="J30" s="37"/>
      <c r="K30" s="37"/>
      <c r="L30" s="37"/>
      <c r="M30" s="42"/>
      <c r="N30" s="60"/>
    </row>
    <row r="31" spans="1:14" ht="20.25" x14ac:dyDescent="0.25">
      <c r="A31" s="36">
        <v>7</v>
      </c>
      <c r="B31" s="37" t="s">
        <v>103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13</v>
      </c>
      <c r="H31" s="37">
        <v>40</v>
      </c>
      <c r="I31" s="37" t="s">
        <v>13</v>
      </c>
      <c r="J31" s="37">
        <v>398</v>
      </c>
      <c r="K31" s="38">
        <f>H32*I32+H31*J31</f>
        <v>496800</v>
      </c>
      <c r="L31" s="38">
        <v>0.89</v>
      </c>
      <c r="M31" s="46">
        <f>K31*L31</f>
        <v>442152</v>
      </c>
      <c r="N31" s="59">
        <f t="shared" si="0"/>
        <v>442.2</v>
      </c>
    </row>
    <row r="32" spans="1:14" ht="20.25" x14ac:dyDescent="0.25">
      <c r="A32" s="36"/>
      <c r="B32" s="37"/>
      <c r="C32" s="37"/>
      <c r="D32" s="37"/>
      <c r="E32" s="37"/>
      <c r="F32" s="37"/>
      <c r="G32" s="41" t="s">
        <v>16</v>
      </c>
      <c r="H32" s="37">
        <v>40</v>
      </c>
      <c r="I32" s="8">
        <v>12022</v>
      </c>
      <c r="J32" s="37"/>
      <c r="K32" s="37"/>
      <c r="L32" s="37"/>
      <c r="M32" s="42"/>
      <c r="N32" s="60"/>
    </row>
    <row r="33" spans="1:14" ht="20.25" x14ac:dyDescent="0.25">
      <c r="A33" s="36">
        <v>8</v>
      </c>
      <c r="B33" s="37" t="s">
        <v>105</v>
      </c>
      <c r="C33" s="37" t="s">
        <v>12</v>
      </c>
      <c r="D33" s="37" t="s">
        <v>12</v>
      </c>
      <c r="E33" s="37" t="s">
        <v>12</v>
      </c>
      <c r="F33" s="37" t="s">
        <v>12</v>
      </c>
      <c r="G33" s="37" t="s">
        <v>13</v>
      </c>
      <c r="H33" s="37">
        <v>24</v>
      </c>
      <c r="I33" s="37" t="s">
        <v>13</v>
      </c>
      <c r="J33" s="37">
        <v>398</v>
      </c>
      <c r="K33" s="38">
        <f>H34*I34+H33*J33</f>
        <v>211200</v>
      </c>
      <c r="L33" s="38">
        <v>0.94</v>
      </c>
      <c r="M33" s="46">
        <f>K33*L33</f>
        <v>198528</v>
      </c>
      <c r="N33" s="59">
        <f t="shared" si="0"/>
        <v>198.5</v>
      </c>
    </row>
    <row r="34" spans="1:14" ht="40.5" x14ac:dyDescent="0.25">
      <c r="A34" s="36"/>
      <c r="B34" s="37"/>
      <c r="C34" s="37"/>
      <c r="D34" s="37"/>
      <c r="E34" s="37"/>
      <c r="F34" s="37"/>
      <c r="G34" s="41" t="s">
        <v>17</v>
      </c>
      <c r="H34" s="37">
        <v>24</v>
      </c>
      <c r="I34" s="8">
        <v>8402</v>
      </c>
      <c r="J34" s="37"/>
      <c r="K34" s="37"/>
      <c r="L34" s="37"/>
      <c r="M34" s="42"/>
      <c r="N34" s="60"/>
    </row>
    <row r="35" spans="1:14" ht="20.25" x14ac:dyDescent="0.25">
      <c r="A35" s="36">
        <v>9</v>
      </c>
      <c r="B35" s="37" t="s">
        <v>41</v>
      </c>
      <c r="C35" s="37" t="s">
        <v>12</v>
      </c>
      <c r="D35" s="37" t="s">
        <v>12</v>
      </c>
      <c r="E35" s="37" t="s">
        <v>12</v>
      </c>
      <c r="F35" s="37" t="s">
        <v>12</v>
      </c>
      <c r="G35" s="37" t="s">
        <v>13</v>
      </c>
      <c r="H35" s="37">
        <v>4</v>
      </c>
      <c r="I35" s="37" t="s">
        <v>13</v>
      </c>
      <c r="J35" s="37">
        <v>398</v>
      </c>
      <c r="K35" s="38">
        <f>H36*I36+H35*J35</f>
        <v>49680</v>
      </c>
      <c r="L35" s="38">
        <v>0.91</v>
      </c>
      <c r="M35" s="46">
        <f>K35*L35</f>
        <v>45208.800000000003</v>
      </c>
      <c r="N35" s="59">
        <f t="shared" si="0"/>
        <v>45.2</v>
      </c>
    </row>
    <row r="36" spans="1:14" ht="20.25" x14ac:dyDescent="0.25">
      <c r="A36" s="36"/>
      <c r="B36" s="37"/>
      <c r="C36" s="37"/>
      <c r="D36" s="37"/>
      <c r="E36" s="37"/>
      <c r="F36" s="37"/>
      <c r="G36" s="41" t="s">
        <v>16</v>
      </c>
      <c r="H36" s="37">
        <v>4</v>
      </c>
      <c r="I36" s="8">
        <v>12022</v>
      </c>
      <c r="J36" s="37"/>
      <c r="K36" s="37"/>
      <c r="L36" s="37"/>
      <c r="M36" s="42"/>
      <c r="N36" s="60"/>
    </row>
    <row r="37" spans="1:14" ht="22.5" x14ac:dyDescent="0.25">
      <c r="A37" s="30" t="s">
        <v>68</v>
      </c>
      <c r="B37" s="31"/>
      <c r="C37" s="31"/>
      <c r="D37" s="31"/>
      <c r="E37" s="31"/>
      <c r="F37" s="31"/>
      <c r="G37" s="32"/>
      <c r="H37" s="33">
        <f>H38+H40</f>
        <v>34.72</v>
      </c>
      <c r="I37" s="33" t="s">
        <v>13</v>
      </c>
      <c r="J37" s="33" t="s">
        <v>13</v>
      </c>
      <c r="K37" s="34">
        <f>K38+K40</f>
        <v>412977.60000000003</v>
      </c>
      <c r="L37" s="33" t="s">
        <v>13</v>
      </c>
      <c r="M37" s="35">
        <f>M38+M40</f>
        <v>375366.09600000002</v>
      </c>
      <c r="N37" s="58"/>
    </row>
    <row r="38" spans="1:14" ht="20.25" x14ac:dyDescent="0.25">
      <c r="A38" s="36">
        <v>10</v>
      </c>
      <c r="B38" s="37" t="s">
        <v>61</v>
      </c>
      <c r="C38" s="37" t="s">
        <v>12</v>
      </c>
      <c r="D38" s="37" t="s">
        <v>12</v>
      </c>
      <c r="E38" s="37" t="s">
        <v>12</v>
      </c>
      <c r="F38" s="37" t="s">
        <v>12</v>
      </c>
      <c r="G38" s="37" t="s">
        <v>13</v>
      </c>
      <c r="H38" s="37">
        <v>29.68</v>
      </c>
      <c r="I38" s="37" t="s">
        <v>13</v>
      </c>
      <c r="J38" s="37">
        <v>398</v>
      </c>
      <c r="K38" s="38">
        <f>H39*I39+H38*J38</f>
        <v>368625.60000000003</v>
      </c>
      <c r="L38" s="38">
        <v>0.91</v>
      </c>
      <c r="M38" s="46">
        <f>K38*L38</f>
        <v>335449.29600000003</v>
      </c>
      <c r="N38" s="59">
        <f t="shared" si="0"/>
        <v>335.4</v>
      </c>
    </row>
    <row r="39" spans="1:14" ht="20.25" x14ac:dyDescent="0.25">
      <c r="A39" s="36"/>
      <c r="B39" s="37"/>
      <c r="C39" s="37"/>
      <c r="D39" s="37"/>
      <c r="E39" s="37"/>
      <c r="F39" s="37"/>
      <c r="G39" s="41" t="s">
        <v>16</v>
      </c>
      <c r="H39" s="38">
        <v>29.68</v>
      </c>
      <c r="I39" s="8">
        <v>12022</v>
      </c>
      <c r="J39" s="37"/>
      <c r="K39" s="37"/>
      <c r="L39" s="37"/>
      <c r="M39" s="42"/>
      <c r="N39" s="60"/>
    </row>
    <row r="40" spans="1:14" ht="20.25" x14ac:dyDescent="0.25">
      <c r="A40" s="36">
        <v>11</v>
      </c>
      <c r="B40" s="37" t="s">
        <v>111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13</v>
      </c>
      <c r="H40" s="37">
        <v>5.04</v>
      </c>
      <c r="I40" s="37" t="s">
        <v>13</v>
      </c>
      <c r="J40" s="37">
        <v>398</v>
      </c>
      <c r="K40" s="38">
        <f>H41*I41+H40*J40</f>
        <v>44352</v>
      </c>
      <c r="L40" s="38">
        <v>0.9</v>
      </c>
      <c r="M40" s="46">
        <f>K40*L40</f>
        <v>39916.800000000003</v>
      </c>
      <c r="N40" s="59">
        <f t="shared" si="0"/>
        <v>39.9</v>
      </c>
    </row>
    <row r="41" spans="1:14" ht="40.5" x14ac:dyDescent="0.25">
      <c r="A41" s="36"/>
      <c r="B41" s="37"/>
      <c r="C41" s="37"/>
      <c r="D41" s="37"/>
      <c r="E41" s="37"/>
      <c r="F41" s="37"/>
      <c r="G41" s="41" t="s">
        <v>17</v>
      </c>
      <c r="H41" s="37">
        <v>5.04</v>
      </c>
      <c r="I41" s="8">
        <v>8402</v>
      </c>
      <c r="J41" s="37"/>
      <c r="K41" s="37"/>
      <c r="L41" s="37"/>
      <c r="M41" s="42"/>
      <c r="N41" s="60"/>
    </row>
    <row r="42" spans="1:14" ht="22.5" x14ac:dyDescent="0.25">
      <c r="A42" s="30" t="s">
        <v>69</v>
      </c>
      <c r="B42" s="31"/>
      <c r="C42" s="31"/>
      <c r="D42" s="31"/>
      <c r="E42" s="31"/>
      <c r="F42" s="31"/>
      <c r="G42" s="32"/>
      <c r="H42" s="33">
        <f>H43+H49+H54+H59+H64+H66</f>
        <v>291.8</v>
      </c>
      <c r="I42" s="33" t="s">
        <v>13</v>
      </c>
      <c r="J42" s="33" t="s">
        <v>13</v>
      </c>
      <c r="K42" s="34">
        <f>K43+K49+K54+K59+K64+K66</f>
        <v>3697226.95</v>
      </c>
      <c r="L42" s="33" t="s">
        <v>13</v>
      </c>
      <c r="M42" s="35">
        <f>M43+M49+M54+M59+M64+M66</f>
        <v>3363147.798</v>
      </c>
      <c r="N42" s="58"/>
    </row>
    <row r="43" spans="1:14" ht="40.5" x14ac:dyDescent="0.25">
      <c r="A43" s="36">
        <v>12</v>
      </c>
      <c r="B43" s="37" t="s">
        <v>23</v>
      </c>
      <c r="C43" s="37" t="s">
        <v>12</v>
      </c>
      <c r="D43" s="37" t="s">
        <v>12</v>
      </c>
      <c r="E43" s="37" t="s">
        <v>12</v>
      </c>
      <c r="F43" s="37" t="s">
        <v>12</v>
      </c>
      <c r="G43" s="37" t="s">
        <v>13</v>
      </c>
      <c r="H43" s="37">
        <v>58</v>
      </c>
      <c r="I43" s="37" t="s">
        <v>13</v>
      </c>
      <c r="J43" s="37">
        <v>398</v>
      </c>
      <c r="K43" s="38">
        <f>H44*I44+H45*I45+H46*I46+H47*I47+H48*I48+H43*J43</f>
        <v>645664.35</v>
      </c>
      <c r="L43" s="38">
        <v>0.92</v>
      </c>
      <c r="M43" s="46">
        <f>K43*L43</f>
        <v>594011.20200000005</v>
      </c>
      <c r="N43" s="59">
        <f t="shared" si="0"/>
        <v>594</v>
      </c>
    </row>
    <row r="44" spans="1:14" ht="20.25" x14ac:dyDescent="0.25">
      <c r="A44" s="36"/>
      <c r="B44" s="37"/>
      <c r="C44" s="37"/>
      <c r="D44" s="37"/>
      <c r="E44" s="37"/>
      <c r="F44" s="37"/>
      <c r="G44" s="41" t="s">
        <v>14</v>
      </c>
      <c r="H44" s="37">
        <v>5.5</v>
      </c>
      <c r="I44" s="8">
        <v>18467</v>
      </c>
      <c r="J44" s="37"/>
      <c r="K44" s="37"/>
      <c r="L44" s="37"/>
      <c r="M44" s="42"/>
      <c r="N44" s="60"/>
    </row>
    <row r="45" spans="1:14" ht="20.25" x14ac:dyDescent="0.25">
      <c r="A45" s="36"/>
      <c r="B45" s="37"/>
      <c r="C45" s="37"/>
      <c r="D45" s="37"/>
      <c r="E45" s="37"/>
      <c r="F45" s="37"/>
      <c r="G45" s="41" t="s">
        <v>15</v>
      </c>
      <c r="H45" s="37">
        <v>7.75</v>
      </c>
      <c r="I45" s="8">
        <v>15291</v>
      </c>
      <c r="J45" s="37"/>
      <c r="K45" s="37"/>
      <c r="L45" s="37"/>
      <c r="M45" s="42"/>
      <c r="N45" s="60"/>
    </row>
    <row r="46" spans="1:14" ht="20.25" x14ac:dyDescent="0.25">
      <c r="A46" s="36"/>
      <c r="B46" s="37"/>
      <c r="C46" s="37"/>
      <c r="D46" s="37"/>
      <c r="E46" s="37"/>
      <c r="F46" s="37"/>
      <c r="G46" s="41" t="s">
        <v>16</v>
      </c>
      <c r="H46" s="37">
        <v>18.649999999999999</v>
      </c>
      <c r="I46" s="8">
        <v>12022</v>
      </c>
      <c r="J46" s="37"/>
      <c r="K46" s="37"/>
      <c r="L46" s="37"/>
      <c r="M46" s="42"/>
      <c r="N46" s="60"/>
    </row>
    <row r="47" spans="1:14" ht="40.5" x14ac:dyDescent="0.25">
      <c r="A47" s="36"/>
      <c r="B47" s="37"/>
      <c r="C47" s="37"/>
      <c r="D47" s="37"/>
      <c r="E47" s="37"/>
      <c r="F47" s="37"/>
      <c r="G47" s="41" t="s">
        <v>17</v>
      </c>
      <c r="H47" s="37">
        <v>13.8</v>
      </c>
      <c r="I47" s="8">
        <v>8402</v>
      </c>
      <c r="J47" s="37"/>
      <c r="K47" s="37"/>
      <c r="L47" s="37"/>
      <c r="M47" s="42"/>
      <c r="N47" s="60"/>
    </row>
    <row r="48" spans="1:14" ht="20.25" x14ac:dyDescent="0.25">
      <c r="A48" s="36"/>
      <c r="B48" s="37"/>
      <c r="C48" s="37"/>
      <c r="D48" s="37"/>
      <c r="E48" s="37"/>
      <c r="F48" s="37"/>
      <c r="G48" s="41" t="s">
        <v>18</v>
      </c>
      <c r="H48" s="37">
        <v>12.3</v>
      </c>
      <c r="I48" s="8">
        <v>5069</v>
      </c>
      <c r="J48" s="37"/>
      <c r="K48" s="37"/>
      <c r="L48" s="37"/>
      <c r="M48" s="42"/>
      <c r="N48" s="60"/>
    </row>
    <row r="49" spans="1:14" ht="20.25" x14ac:dyDescent="0.25">
      <c r="A49" s="36">
        <v>13</v>
      </c>
      <c r="B49" s="37" t="s">
        <v>47</v>
      </c>
      <c r="C49" s="37" t="s">
        <v>12</v>
      </c>
      <c r="D49" s="37" t="s">
        <v>12</v>
      </c>
      <c r="E49" s="37" t="s">
        <v>12</v>
      </c>
      <c r="F49" s="37" t="s">
        <v>12</v>
      </c>
      <c r="G49" s="37" t="s">
        <v>13</v>
      </c>
      <c r="H49" s="37">
        <v>63.5</v>
      </c>
      <c r="I49" s="37" t="s">
        <v>13</v>
      </c>
      <c r="J49" s="37">
        <v>398</v>
      </c>
      <c r="K49" s="38">
        <f>H50*I50+H51*I51+H52*I52+H53*I53+H49*J49</f>
        <v>787953.5</v>
      </c>
      <c r="L49" s="38">
        <v>0.91</v>
      </c>
      <c r="M49" s="46">
        <f>K49*L49</f>
        <v>717037.68500000006</v>
      </c>
      <c r="N49" s="59">
        <f t="shared" si="0"/>
        <v>717</v>
      </c>
    </row>
    <row r="50" spans="1:14" ht="20.25" x14ac:dyDescent="0.25">
      <c r="A50" s="36"/>
      <c r="B50" s="37"/>
      <c r="C50" s="37"/>
      <c r="D50" s="37"/>
      <c r="E50" s="37"/>
      <c r="F50" s="37"/>
      <c r="G50" s="41" t="s">
        <v>14</v>
      </c>
      <c r="H50" s="37">
        <v>5</v>
      </c>
      <c r="I50" s="8">
        <v>18467</v>
      </c>
      <c r="J50" s="37"/>
      <c r="K50" s="37"/>
      <c r="L50" s="37"/>
      <c r="M50" s="42"/>
      <c r="N50" s="60"/>
    </row>
    <row r="51" spans="1:14" ht="20.25" x14ac:dyDescent="0.25">
      <c r="A51" s="36"/>
      <c r="B51" s="37"/>
      <c r="C51" s="37"/>
      <c r="D51" s="37"/>
      <c r="E51" s="37"/>
      <c r="F51" s="37"/>
      <c r="G51" s="41" t="s">
        <v>15</v>
      </c>
      <c r="H51" s="37">
        <v>16.5</v>
      </c>
      <c r="I51" s="8">
        <v>15291</v>
      </c>
      <c r="J51" s="37"/>
      <c r="K51" s="37"/>
      <c r="L51" s="37"/>
      <c r="M51" s="42"/>
      <c r="N51" s="60"/>
    </row>
    <row r="52" spans="1:14" ht="20.25" x14ac:dyDescent="0.25">
      <c r="A52" s="36"/>
      <c r="B52" s="37"/>
      <c r="C52" s="37"/>
      <c r="D52" s="37"/>
      <c r="E52" s="37"/>
      <c r="F52" s="37"/>
      <c r="G52" s="41" t="s">
        <v>16</v>
      </c>
      <c r="H52" s="37">
        <v>18</v>
      </c>
      <c r="I52" s="8">
        <v>12022</v>
      </c>
      <c r="J52" s="37"/>
      <c r="K52" s="37"/>
      <c r="L52" s="37"/>
      <c r="M52" s="42"/>
      <c r="N52" s="60"/>
    </row>
    <row r="53" spans="1:14" ht="40.5" x14ac:dyDescent="0.25">
      <c r="A53" s="36"/>
      <c r="B53" s="37"/>
      <c r="C53" s="37"/>
      <c r="D53" s="37"/>
      <c r="E53" s="37"/>
      <c r="F53" s="37"/>
      <c r="G53" s="41" t="s">
        <v>17</v>
      </c>
      <c r="H53" s="37">
        <v>24</v>
      </c>
      <c r="I53" s="8">
        <v>8402</v>
      </c>
      <c r="J53" s="37"/>
      <c r="K53" s="37"/>
      <c r="L53" s="37"/>
      <c r="M53" s="42"/>
      <c r="N53" s="60"/>
    </row>
    <row r="54" spans="1:14" ht="20.25" x14ac:dyDescent="0.25">
      <c r="A54" s="36">
        <v>14</v>
      </c>
      <c r="B54" s="37" t="s">
        <v>115</v>
      </c>
      <c r="C54" s="37" t="s">
        <v>12</v>
      </c>
      <c r="D54" s="37" t="s">
        <v>12</v>
      </c>
      <c r="E54" s="37" t="s">
        <v>12</v>
      </c>
      <c r="F54" s="37" t="s">
        <v>12</v>
      </c>
      <c r="G54" s="37" t="s">
        <v>13</v>
      </c>
      <c r="H54" s="37">
        <v>29</v>
      </c>
      <c r="I54" s="37" t="s">
        <v>13</v>
      </c>
      <c r="J54" s="37">
        <v>398</v>
      </c>
      <c r="K54" s="38">
        <f>H55*I55+H56*I56+H57*I57+H58*I58+H54*J54</f>
        <v>382175</v>
      </c>
      <c r="L54" s="38">
        <v>0.91</v>
      </c>
      <c r="M54" s="46">
        <f>K54*L54</f>
        <v>347779.25</v>
      </c>
      <c r="N54" s="59">
        <f t="shared" si="0"/>
        <v>347.8</v>
      </c>
    </row>
    <row r="55" spans="1:14" ht="20.25" x14ac:dyDescent="0.25">
      <c r="A55" s="36"/>
      <c r="B55" s="37"/>
      <c r="C55" s="37"/>
      <c r="D55" s="37"/>
      <c r="E55" s="37"/>
      <c r="F55" s="37"/>
      <c r="G55" s="41" t="s">
        <v>14</v>
      </c>
      <c r="H55" s="37">
        <v>2</v>
      </c>
      <c r="I55" s="8">
        <v>18467</v>
      </c>
      <c r="J55" s="37"/>
      <c r="K55" s="37"/>
      <c r="L55" s="37"/>
      <c r="M55" s="42"/>
      <c r="N55" s="60"/>
    </row>
    <row r="56" spans="1:14" ht="20.25" x14ac:dyDescent="0.25">
      <c r="A56" s="36"/>
      <c r="B56" s="37"/>
      <c r="C56" s="37"/>
      <c r="D56" s="37"/>
      <c r="E56" s="37"/>
      <c r="F56" s="37"/>
      <c r="G56" s="41" t="s">
        <v>15</v>
      </c>
      <c r="H56" s="37">
        <v>5</v>
      </c>
      <c r="I56" s="8">
        <v>15291</v>
      </c>
      <c r="J56" s="37"/>
      <c r="K56" s="37"/>
      <c r="L56" s="37"/>
      <c r="M56" s="42"/>
      <c r="N56" s="60"/>
    </row>
    <row r="57" spans="1:14" ht="20.25" x14ac:dyDescent="0.25">
      <c r="A57" s="36"/>
      <c r="B57" s="37"/>
      <c r="C57" s="37"/>
      <c r="D57" s="37"/>
      <c r="E57" s="37"/>
      <c r="F57" s="37"/>
      <c r="G57" s="41" t="s">
        <v>16</v>
      </c>
      <c r="H57" s="37">
        <v>20</v>
      </c>
      <c r="I57" s="8">
        <v>12022</v>
      </c>
      <c r="J57" s="37"/>
      <c r="K57" s="37"/>
      <c r="L57" s="37"/>
      <c r="M57" s="42"/>
      <c r="N57" s="60"/>
    </row>
    <row r="58" spans="1:14" ht="40.5" x14ac:dyDescent="0.25">
      <c r="A58" s="36"/>
      <c r="B58" s="37"/>
      <c r="C58" s="37"/>
      <c r="D58" s="37"/>
      <c r="E58" s="37"/>
      <c r="F58" s="37"/>
      <c r="G58" s="41" t="s">
        <v>17</v>
      </c>
      <c r="H58" s="37">
        <v>2</v>
      </c>
      <c r="I58" s="8">
        <v>8402</v>
      </c>
      <c r="J58" s="37"/>
      <c r="K58" s="37"/>
      <c r="L58" s="37"/>
      <c r="M58" s="42"/>
      <c r="N58" s="60"/>
    </row>
    <row r="59" spans="1:14" ht="20.25" x14ac:dyDescent="0.25">
      <c r="A59" s="36">
        <v>15</v>
      </c>
      <c r="B59" s="37" t="s">
        <v>59</v>
      </c>
      <c r="C59" s="37" t="s">
        <v>12</v>
      </c>
      <c r="D59" s="37" t="s">
        <v>12</v>
      </c>
      <c r="E59" s="37" t="s">
        <v>12</v>
      </c>
      <c r="F59" s="37" t="s">
        <v>12</v>
      </c>
      <c r="G59" s="37" t="s">
        <v>13</v>
      </c>
      <c r="H59" s="37">
        <v>54.6</v>
      </c>
      <c r="I59" s="37" t="s">
        <v>13</v>
      </c>
      <c r="J59" s="37">
        <v>398</v>
      </c>
      <c r="K59" s="38">
        <f>H60*I60+H61*I61+H62*I62+H63*I63+H59*J59</f>
        <v>778537</v>
      </c>
      <c r="L59" s="38">
        <v>0.9</v>
      </c>
      <c r="M59" s="46">
        <f>K59*L59</f>
        <v>700683.3</v>
      </c>
      <c r="N59" s="59">
        <f t="shared" si="0"/>
        <v>700.7</v>
      </c>
    </row>
    <row r="60" spans="1:14" ht="20.25" x14ac:dyDescent="0.25">
      <c r="A60" s="36"/>
      <c r="B60" s="37"/>
      <c r="C60" s="37"/>
      <c r="D60" s="37"/>
      <c r="E60" s="37"/>
      <c r="F60" s="37"/>
      <c r="G60" s="41" t="s">
        <v>14</v>
      </c>
      <c r="H60" s="37">
        <v>15</v>
      </c>
      <c r="I60" s="8">
        <v>18467</v>
      </c>
      <c r="J60" s="37"/>
      <c r="K60" s="37"/>
      <c r="L60" s="37"/>
      <c r="M60" s="42"/>
      <c r="N60" s="60"/>
    </row>
    <row r="61" spans="1:14" ht="20.25" x14ac:dyDescent="0.25">
      <c r="A61" s="36"/>
      <c r="B61" s="37"/>
      <c r="C61" s="37"/>
      <c r="D61" s="37"/>
      <c r="E61" s="37"/>
      <c r="F61" s="37"/>
      <c r="G61" s="41" t="s">
        <v>15</v>
      </c>
      <c r="H61" s="8">
        <v>10</v>
      </c>
      <c r="I61" s="8">
        <v>15291</v>
      </c>
      <c r="J61" s="37"/>
      <c r="K61" s="37"/>
      <c r="L61" s="37"/>
      <c r="M61" s="42"/>
      <c r="N61" s="60"/>
    </row>
    <row r="62" spans="1:14" ht="20.25" x14ac:dyDescent="0.25">
      <c r="A62" s="36"/>
      <c r="B62" s="37"/>
      <c r="C62" s="37"/>
      <c r="D62" s="37"/>
      <c r="E62" s="37"/>
      <c r="F62" s="37"/>
      <c r="G62" s="41" t="s">
        <v>16</v>
      </c>
      <c r="H62" s="43">
        <v>21.6</v>
      </c>
      <c r="I62" s="8">
        <v>12022</v>
      </c>
      <c r="J62" s="37"/>
      <c r="K62" s="37"/>
      <c r="L62" s="37"/>
      <c r="M62" s="42"/>
      <c r="N62" s="60"/>
    </row>
    <row r="63" spans="1:14" ht="40.5" x14ac:dyDescent="0.25">
      <c r="A63" s="36"/>
      <c r="B63" s="37"/>
      <c r="C63" s="37"/>
      <c r="D63" s="37"/>
      <c r="E63" s="37"/>
      <c r="F63" s="37"/>
      <c r="G63" s="41" t="s">
        <v>17</v>
      </c>
      <c r="H63" s="8">
        <v>8</v>
      </c>
      <c r="I63" s="8">
        <v>8402</v>
      </c>
      <c r="J63" s="37"/>
      <c r="K63" s="37"/>
      <c r="L63" s="37"/>
      <c r="M63" s="42"/>
      <c r="N63" s="60"/>
    </row>
    <row r="64" spans="1:14" ht="20.25" x14ac:dyDescent="0.25">
      <c r="A64" s="36">
        <v>16</v>
      </c>
      <c r="B64" s="37" t="s">
        <v>19</v>
      </c>
      <c r="C64" s="37" t="s">
        <v>12</v>
      </c>
      <c r="D64" s="37" t="s">
        <v>12</v>
      </c>
      <c r="E64" s="37" t="s">
        <v>12</v>
      </c>
      <c r="F64" s="37" t="s">
        <v>12</v>
      </c>
      <c r="G64" s="37" t="s">
        <v>13</v>
      </c>
      <c r="H64" s="37">
        <v>55</v>
      </c>
      <c r="I64" s="37" t="s">
        <v>13</v>
      </c>
      <c r="J64" s="37">
        <v>398</v>
      </c>
      <c r="K64" s="38">
        <f>H65*I65+H64*J64</f>
        <v>683100</v>
      </c>
      <c r="L64" s="38">
        <v>0.91</v>
      </c>
      <c r="M64" s="46">
        <f>K64*L64</f>
        <v>621621</v>
      </c>
      <c r="N64" s="59">
        <f t="shared" si="0"/>
        <v>621.6</v>
      </c>
    </row>
    <row r="65" spans="1:14" ht="20.25" x14ac:dyDescent="0.25">
      <c r="A65" s="36"/>
      <c r="B65" s="37"/>
      <c r="C65" s="37"/>
      <c r="D65" s="37"/>
      <c r="E65" s="37"/>
      <c r="F65" s="37"/>
      <c r="G65" s="41" t="s">
        <v>16</v>
      </c>
      <c r="H65" s="8">
        <v>55</v>
      </c>
      <c r="I65" s="8">
        <v>12022</v>
      </c>
      <c r="J65" s="37"/>
      <c r="K65" s="38"/>
      <c r="L65" s="38"/>
      <c r="M65" s="46"/>
      <c r="N65" s="59"/>
    </row>
    <row r="66" spans="1:14" ht="20.25" x14ac:dyDescent="0.25">
      <c r="A66" s="36">
        <v>17</v>
      </c>
      <c r="B66" s="37" t="s">
        <v>119</v>
      </c>
      <c r="C66" s="37" t="s">
        <v>12</v>
      </c>
      <c r="D66" s="37" t="s">
        <v>12</v>
      </c>
      <c r="E66" s="37" t="s">
        <v>12</v>
      </c>
      <c r="F66" s="37" t="s">
        <v>12</v>
      </c>
      <c r="G66" s="37" t="s">
        <v>13</v>
      </c>
      <c r="H66" s="37">
        <v>31.7</v>
      </c>
      <c r="I66" s="37" t="s">
        <v>13</v>
      </c>
      <c r="J66" s="37">
        <v>398</v>
      </c>
      <c r="K66" s="38">
        <f>H67*I67+H68*I68+H69*I69+H70*I70+H71*I71+H66*J66</f>
        <v>419797.1</v>
      </c>
      <c r="L66" s="38">
        <v>0.91</v>
      </c>
      <c r="M66" s="46">
        <f>K66*L66</f>
        <v>382015.36099999998</v>
      </c>
      <c r="N66" s="59">
        <f t="shared" si="0"/>
        <v>382</v>
      </c>
    </row>
    <row r="67" spans="1:14" ht="20.25" x14ac:dyDescent="0.25">
      <c r="A67" s="36"/>
      <c r="B67" s="37"/>
      <c r="C67" s="37"/>
      <c r="D67" s="37"/>
      <c r="E67" s="37"/>
      <c r="F67" s="37"/>
      <c r="G67" s="41" t="s">
        <v>14</v>
      </c>
      <c r="H67" s="8">
        <v>4</v>
      </c>
      <c r="I67" s="8">
        <v>18467</v>
      </c>
      <c r="J67" s="37"/>
      <c r="K67" s="38"/>
      <c r="L67" s="38"/>
      <c r="M67" s="46"/>
      <c r="N67" s="59"/>
    </row>
    <row r="68" spans="1:14" ht="20.25" x14ac:dyDescent="0.25">
      <c r="A68" s="36"/>
      <c r="B68" s="37"/>
      <c r="C68" s="37"/>
      <c r="D68" s="37"/>
      <c r="E68" s="37"/>
      <c r="F68" s="37"/>
      <c r="G68" s="41" t="s">
        <v>15</v>
      </c>
      <c r="H68" s="43">
        <v>8.4</v>
      </c>
      <c r="I68" s="8">
        <v>15291</v>
      </c>
      <c r="J68" s="37"/>
      <c r="K68" s="38"/>
      <c r="L68" s="38"/>
      <c r="M68" s="46"/>
      <c r="N68" s="59"/>
    </row>
    <row r="69" spans="1:14" ht="20.25" x14ac:dyDescent="0.25">
      <c r="A69" s="36"/>
      <c r="B69" s="37"/>
      <c r="C69" s="37"/>
      <c r="D69" s="37"/>
      <c r="E69" s="37"/>
      <c r="F69" s="37"/>
      <c r="G69" s="41" t="s">
        <v>16</v>
      </c>
      <c r="H69" s="47">
        <v>14.1</v>
      </c>
      <c r="I69" s="8">
        <v>12022</v>
      </c>
      <c r="J69" s="37"/>
      <c r="K69" s="38"/>
      <c r="L69" s="38"/>
      <c r="M69" s="46"/>
      <c r="N69" s="59"/>
    </row>
    <row r="70" spans="1:14" ht="40.5" x14ac:dyDescent="0.25">
      <c r="A70" s="36"/>
      <c r="B70" s="37"/>
      <c r="C70" s="37"/>
      <c r="D70" s="37"/>
      <c r="E70" s="37"/>
      <c r="F70" s="37"/>
      <c r="G70" s="41" t="s">
        <v>17</v>
      </c>
      <c r="H70" s="47">
        <v>2.7</v>
      </c>
      <c r="I70" s="8">
        <v>8402</v>
      </c>
      <c r="J70" s="37"/>
      <c r="K70" s="38"/>
      <c r="L70" s="38"/>
      <c r="M70" s="46"/>
      <c r="N70" s="59"/>
    </row>
    <row r="71" spans="1:14" ht="20.25" x14ac:dyDescent="0.25">
      <c r="A71" s="36"/>
      <c r="B71" s="37"/>
      <c r="C71" s="37"/>
      <c r="D71" s="37"/>
      <c r="E71" s="37"/>
      <c r="F71" s="37"/>
      <c r="G71" s="41" t="s">
        <v>18</v>
      </c>
      <c r="H71" s="47">
        <v>2.5</v>
      </c>
      <c r="I71" s="8">
        <v>5069</v>
      </c>
      <c r="J71" s="37"/>
      <c r="K71" s="38"/>
      <c r="L71" s="38"/>
      <c r="M71" s="46"/>
      <c r="N71" s="59"/>
    </row>
    <row r="72" spans="1:14" ht="22.5" x14ac:dyDescent="0.25">
      <c r="A72" s="30" t="s">
        <v>70</v>
      </c>
      <c r="B72" s="31"/>
      <c r="C72" s="31"/>
      <c r="D72" s="31"/>
      <c r="E72" s="31"/>
      <c r="F72" s="31"/>
      <c r="G72" s="32"/>
      <c r="H72" s="33">
        <f>H73+H79+H81</f>
        <v>111.64599999999999</v>
      </c>
      <c r="I72" s="33" t="s">
        <v>13</v>
      </c>
      <c r="J72" s="33" t="s">
        <v>13</v>
      </c>
      <c r="K72" s="34">
        <f>K73+K79+K81</f>
        <v>1296736.8600000001</v>
      </c>
      <c r="L72" s="33" t="s">
        <v>13</v>
      </c>
      <c r="M72" s="35">
        <f>M73+M79+M81</f>
        <v>1027967.1306</v>
      </c>
      <c r="N72" s="58"/>
    </row>
    <row r="73" spans="1:14" ht="20.25" x14ac:dyDescent="0.25">
      <c r="A73" s="36">
        <v>18</v>
      </c>
      <c r="B73" s="37" t="s">
        <v>24</v>
      </c>
      <c r="C73" s="37" t="s">
        <v>12</v>
      </c>
      <c r="D73" s="37" t="s">
        <v>12</v>
      </c>
      <c r="E73" s="37" t="s">
        <v>12</v>
      </c>
      <c r="F73" s="37" t="s">
        <v>12</v>
      </c>
      <c r="G73" s="37" t="s">
        <v>13</v>
      </c>
      <c r="H73" s="37">
        <v>25.32</v>
      </c>
      <c r="I73" s="37" t="s">
        <v>13</v>
      </c>
      <c r="J73" s="37">
        <v>398</v>
      </c>
      <c r="K73" s="38">
        <f>H74*I74+H75*I75+H76*I76+H77*I77+H78*I78+H73*J73</f>
        <v>224567.94</v>
      </c>
      <c r="L73" s="38">
        <v>0.71</v>
      </c>
      <c r="M73" s="46">
        <f>K73*L73</f>
        <v>159443.23739999998</v>
      </c>
      <c r="N73" s="59">
        <f t="shared" si="0"/>
        <v>159.4</v>
      </c>
    </row>
    <row r="74" spans="1:14" ht="20.25" x14ac:dyDescent="0.25">
      <c r="A74" s="36"/>
      <c r="B74" s="37"/>
      <c r="C74" s="37"/>
      <c r="D74" s="37"/>
      <c r="E74" s="37"/>
      <c r="F74" s="37"/>
      <c r="G74" s="41" t="s">
        <v>14</v>
      </c>
      <c r="H74" s="8">
        <v>2</v>
      </c>
      <c r="I74" s="8">
        <v>18467</v>
      </c>
      <c r="J74" s="37"/>
      <c r="K74" s="38"/>
      <c r="L74" s="38"/>
      <c r="M74" s="46"/>
      <c r="N74" s="59"/>
    </row>
    <row r="75" spans="1:14" ht="20.25" x14ac:dyDescent="0.25">
      <c r="A75" s="36"/>
      <c r="B75" s="37"/>
      <c r="C75" s="37"/>
      <c r="D75" s="37"/>
      <c r="E75" s="37"/>
      <c r="F75" s="37"/>
      <c r="G75" s="41" t="s">
        <v>15</v>
      </c>
      <c r="H75" s="8">
        <v>2</v>
      </c>
      <c r="I75" s="8">
        <v>15291</v>
      </c>
      <c r="J75" s="37"/>
      <c r="K75" s="38"/>
      <c r="L75" s="38"/>
      <c r="M75" s="46"/>
      <c r="N75" s="59"/>
    </row>
    <row r="76" spans="1:14" ht="20.25" x14ac:dyDescent="0.25">
      <c r="A76" s="36"/>
      <c r="B76" s="37"/>
      <c r="C76" s="37"/>
      <c r="D76" s="37"/>
      <c r="E76" s="37"/>
      <c r="F76" s="37"/>
      <c r="G76" s="41" t="s">
        <v>16</v>
      </c>
      <c r="H76" s="48">
        <v>2</v>
      </c>
      <c r="I76" s="8">
        <v>12022</v>
      </c>
      <c r="J76" s="37"/>
      <c r="K76" s="38"/>
      <c r="L76" s="38"/>
      <c r="M76" s="46"/>
      <c r="N76" s="59"/>
    </row>
    <row r="77" spans="1:14" ht="40.5" x14ac:dyDescent="0.25">
      <c r="A77" s="36"/>
      <c r="B77" s="37"/>
      <c r="C77" s="37"/>
      <c r="D77" s="37"/>
      <c r="E77" s="37"/>
      <c r="F77" s="37"/>
      <c r="G77" s="41" t="s">
        <v>17</v>
      </c>
      <c r="H77" s="47">
        <v>7.5</v>
      </c>
      <c r="I77" s="8">
        <v>8402</v>
      </c>
      <c r="J77" s="37"/>
      <c r="K77" s="38"/>
      <c r="L77" s="38"/>
      <c r="M77" s="46"/>
      <c r="N77" s="59"/>
    </row>
    <row r="78" spans="1:14" ht="20.25" x14ac:dyDescent="0.25">
      <c r="A78" s="36"/>
      <c r="B78" s="37"/>
      <c r="C78" s="37"/>
      <c r="D78" s="37"/>
      <c r="E78" s="37"/>
      <c r="F78" s="37"/>
      <c r="G78" s="41" t="s">
        <v>18</v>
      </c>
      <c r="H78" s="44">
        <v>11.82</v>
      </c>
      <c r="I78" s="8">
        <v>5069</v>
      </c>
      <c r="J78" s="37"/>
      <c r="K78" s="38"/>
      <c r="L78" s="38"/>
      <c r="M78" s="46"/>
      <c r="N78" s="59"/>
    </row>
    <row r="79" spans="1:14" ht="20.25" x14ac:dyDescent="0.25">
      <c r="A79" s="36">
        <v>19</v>
      </c>
      <c r="B79" s="37" t="s">
        <v>50</v>
      </c>
      <c r="C79" s="37" t="s">
        <v>12</v>
      </c>
      <c r="D79" s="37" t="s">
        <v>12</v>
      </c>
      <c r="E79" s="37" t="s">
        <v>12</v>
      </c>
      <c r="F79" s="37" t="s">
        <v>12</v>
      </c>
      <c r="G79" s="37" t="s">
        <v>13</v>
      </c>
      <c r="H79" s="37">
        <v>39.19</v>
      </c>
      <c r="I79" s="37" t="s">
        <v>13</v>
      </c>
      <c r="J79" s="37">
        <v>398</v>
      </c>
      <c r="K79" s="38">
        <f>H80*I80+H79*J79</f>
        <v>486739.8</v>
      </c>
      <c r="L79" s="38">
        <v>0.75</v>
      </c>
      <c r="M79" s="46">
        <f>K79*L79</f>
        <v>365054.85</v>
      </c>
      <c r="N79" s="59">
        <f t="shared" ref="N79:N136" si="1">ROUND(M79/1000,1)</f>
        <v>365.1</v>
      </c>
    </row>
    <row r="80" spans="1:14" ht="20.25" x14ac:dyDescent="0.25">
      <c r="A80" s="36"/>
      <c r="B80" s="37"/>
      <c r="C80" s="37"/>
      <c r="D80" s="37"/>
      <c r="E80" s="37"/>
      <c r="F80" s="37"/>
      <c r="G80" s="41" t="s">
        <v>16</v>
      </c>
      <c r="H80" s="44">
        <v>39.19</v>
      </c>
      <c r="I80" s="8">
        <v>12022</v>
      </c>
      <c r="J80" s="37"/>
      <c r="K80" s="38"/>
      <c r="L80" s="38"/>
      <c r="M80" s="46"/>
      <c r="N80" s="59"/>
    </row>
    <row r="81" spans="1:14" ht="20.25" x14ac:dyDescent="0.25">
      <c r="A81" s="36">
        <v>20</v>
      </c>
      <c r="B81" s="37" t="s">
        <v>87</v>
      </c>
      <c r="C81" s="37" t="s">
        <v>12</v>
      </c>
      <c r="D81" s="37" t="s">
        <v>12</v>
      </c>
      <c r="E81" s="37" t="s">
        <v>12</v>
      </c>
      <c r="F81" s="37" t="s">
        <v>12</v>
      </c>
      <c r="G81" s="37" t="s">
        <v>13</v>
      </c>
      <c r="H81" s="37">
        <v>47.136000000000003</v>
      </c>
      <c r="I81" s="37" t="s">
        <v>13</v>
      </c>
      <c r="J81" s="37">
        <v>398</v>
      </c>
      <c r="K81" s="38">
        <f>H82*I82+H81*J81</f>
        <v>585429.12000000011</v>
      </c>
      <c r="L81" s="38">
        <v>0.86</v>
      </c>
      <c r="M81" s="46">
        <f>K81*L81</f>
        <v>503469.04320000007</v>
      </c>
      <c r="N81" s="59">
        <f t="shared" si="1"/>
        <v>503.5</v>
      </c>
    </row>
    <row r="82" spans="1:14" ht="20.25" x14ac:dyDescent="0.25">
      <c r="A82" s="36"/>
      <c r="B82" s="37"/>
      <c r="C82" s="37"/>
      <c r="D82" s="37"/>
      <c r="E82" s="37"/>
      <c r="F82" s="37"/>
      <c r="G82" s="41" t="s">
        <v>16</v>
      </c>
      <c r="H82" s="49">
        <v>47.136000000000003</v>
      </c>
      <c r="I82" s="8">
        <v>12022</v>
      </c>
      <c r="J82" s="37"/>
      <c r="K82" s="38"/>
      <c r="L82" s="38"/>
      <c r="M82" s="46"/>
      <c r="N82" s="59"/>
    </row>
    <row r="83" spans="1:14" ht="22.5" x14ac:dyDescent="0.25">
      <c r="A83" s="30" t="s">
        <v>71</v>
      </c>
      <c r="B83" s="31"/>
      <c r="C83" s="31"/>
      <c r="D83" s="31"/>
      <c r="E83" s="31"/>
      <c r="F83" s="31"/>
      <c r="G83" s="32"/>
      <c r="H83" s="33">
        <f>H84</f>
        <v>81.7</v>
      </c>
      <c r="I83" s="33" t="s">
        <v>13</v>
      </c>
      <c r="J83" s="33" t="s">
        <v>13</v>
      </c>
      <c r="K83" s="34">
        <f>K84</f>
        <v>905263.34</v>
      </c>
      <c r="L83" s="33" t="s">
        <v>13</v>
      </c>
      <c r="M83" s="35">
        <f>M84</f>
        <v>805684.3726</v>
      </c>
      <c r="N83" s="58"/>
    </row>
    <row r="84" spans="1:14" ht="20.25" x14ac:dyDescent="0.25">
      <c r="A84" s="36">
        <v>21</v>
      </c>
      <c r="B84" s="37" t="s">
        <v>121</v>
      </c>
      <c r="C84" s="37" t="s">
        <v>12</v>
      </c>
      <c r="D84" s="37" t="s">
        <v>12</v>
      </c>
      <c r="E84" s="37" t="s">
        <v>12</v>
      </c>
      <c r="F84" s="37" t="s">
        <v>12</v>
      </c>
      <c r="G84" s="37" t="s">
        <v>13</v>
      </c>
      <c r="H84" s="37">
        <v>81.7</v>
      </c>
      <c r="I84" s="37" t="s">
        <v>13</v>
      </c>
      <c r="J84" s="37">
        <v>398</v>
      </c>
      <c r="K84" s="38">
        <f>H85*I85+H86*I86+H87*I87+H88*I88+H84*J84</f>
        <v>905263.34</v>
      </c>
      <c r="L84" s="38">
        <v>0.89</v>
      </c>
      <c r="M84" s="46">
        <f>K84*L84</f>
        <v>805684.3726</v>
      </c>
      <c r="N84" s="59">
        <f t="shared" si="1"/>
        <v>805.7</v>
      </c>
    </row>
    <row r="85" spans="1:14" ht="20.25" x14ac:dyDescent="0.25">
      <c r="A85" s="36"/>
      <c r="B85" s="37"/>
      <c r="C85" s="37"/>
      <c r="D85" s="37"/>
      <c r="E85" s="37"/>
      <c r="F85" s="37"/>
      <c r="G85" s="41" t="s">
        <v>15</v>
      </c>
      <c r="H85" s="44">
        <v>14.65</v>
      </c>
      <c r="I85" s="8">
        <v>15291</v>
      </c>
      <c r="J85" s="37"/>
      <c r="K85" s="38"/>
      <c r="L85" s="38"/>
      <c r="M85" s="46"/>
      <c r="N85" s="59"/>
    </row>
    <row r="86" spans="1:14" ht="20.25" x14ac:dyDescent="0.25">
      <c r="A86" s="36"/>
      <c r="B86" s="37"/>
      <c r="C86" s="37"/>
      <c r="D86" s="37"/>
      <c r="E86" s="37"/>
      <c r="F86" s="37"/>
      <c r="G86" s="41" t="s">
        <v>16</v>
      </c>
      <c r="H86" s="44">
        <v>36.54</v>
      </c>
      <c r="I86" s="8">
        <v>12022</v>
      </c>
      <c r="J86" s="37"/>
      <c r="K86" s="38"/>
      <c r="L86" s="38"/>
      <c r="M86" s="46"/>
      <c r="N86" s="59"/>
    </row>
    <row r="87" spans="1:14" ht="40.5" x14ac:dyDescent="0.25">
      <c r="A87" s="36"/>
      <c r="B87" s="37"/>
      <c r="C87" s="37"/>
      <c r="D87" s="37"/>
      <c r="E87" s="37"/>
      <c r="F87" s="37"/>
      <c r="G87" s="41" t="s">
        <v>17</v>
      </c>
      <c r="H87" s="44">
        <v>16.440000000000001</v>
      </c>
      <c r="I87" s="8">
        <v>8402</v>
      </c>
      <c r="J87" s="37"/>
      <c r="K87" s="38"/>
      <c r="L87" s="38"/>
      <c r="M87" s="46"/>
      <c r="N87" s="59"/>
    </row>
    <row r="88" spans="1:14" ht="20.25" x14ac:dyDescent="0.25">
      <c r="A88" s="36"/>
      <c r="B88" s="37"/>
      <c r="C88" s="37"/>
      <c r="D88" s="37"/>
      <c r="E88" s="37"/>
      <c r="F88" s="37"/>
      <c r="G88" s="41" t="s">
        <v>18</v>
      </c>
      <c r="H88" s="44">
        <v>14.07</v>
      </c>
      <c r="I88" s="8">
        <v>5069</v>
      </c>
      <c r="J88" s="37"/>
      <c r="K88" s="38"/>
      <c r="L88" s="38"/>
      <c r="M88" s="46"/>
      <c r="N88" s="59"/>
    </row>
    <row r="89" spans="1:14" ht="22.5" x14ac:dyDescent="0.25">
      <c r="A89" s="30" t="s">
        <v>72</v>
      </c>
      <c r="B89" s="31"/>
      <c r="C89" s="31"/>
      <c r="D89" s="31"/>
      <c r="E89" s="31"/>
      <c r="F89" s="31"/>
      <c r="G89" s="32"/>
      <c r="H89" s="33">
        <f>H90</f>
        <v>13</v>
      </c>
      <c r="I89" s="33" t="s">
        <v>13</v>
      </c>
      <c r="J89" s="33" t="s">
        <v>13</v>
      </c>
      <c r="K89" s="34">
        <f>K90</f>
        <v>193871</v>
      </c>
      <c r="L89" s="33" t="s">
        <v>13</v>
      </c>
      <c r="M89" s="35">
        <f>M90</f>
        <v>168667.77</v>
      </c>
      <c r="N89" s="58"/>
    </row>
    <row r="90" spans="1:14" ht="20.25" x14ac:dyDescent="0.25">
      <c r="A90" s="36">
        <v>22</v>
      </c>
      <c r="B90" s="37" t="s">
        <v>52</v>
      </c>
      <c r="C90" s="37" t="s">
        <v>12</v>
      </c>
      <c r="D90" s="37" t="s">
        <v>12</v>
      </c>
      <c r="E90" s="37" t="s">
        <v>12</v>
      </c>
      <c r="F90" s="37" t="s">
        <v>12</v>
      </c>
      <c r="G90" s="37" t="s">
        <v>13</v>
      </c>
      <c r="H90" s="37">
        <v>13</v>
      </c>
      <c r="I90" s="37" t="s">
        <v>13</v>
      </c>
      <c r="J90" s="37">
        <v>398</v>
      </c>
      <c r="K90" s="38">
        <f>H91*I91+H92*I92+H93*I93+H90*J90</f>
        <v>193871</v>
      </c>
      <c r="L90" s="38">
        <v>0.87</v>
      </c>
      <c r="M90" s="46">
        <f>K90*L90</f>
        <v>168667.77</v>
      </c>
      <c r="N90" s="59">
        <f t="shared" si="1"/>
        <v>168.7</v>
      </c>
    </row>
    <row r="91" spans="1:14" ht="20.25" x14ac:dyDescent="0.25">
      <c r="A91" s="36"/>
      <c r="B91" s="37"/>
      <c r="C91" s="37"/>
      <c r="D91" s="37"/>
      <c r="E91" s="37"/>
      <c r="F91" s="37"/>
      <c r="G91" s="41" t="s">
        <v>14</v>
      </c>
      <c r="H91" s="48">
        <v>3</v>
      </c>
      <c r="I91" s="8">
        <v>18467</v>
      </c>
      <c r="J91" s="37"/>
      <c r="K91" s="38"/>
      <c r="L91" s="38"/>
      <c r="M91" s="46"/>
      <c r="N91" s="59"/>
    </row>
    <row r="92" spans="1:14" ht="20.25" x14ac:dyDescent="0.25">
      <c r="A92" s="36"/>
      <c r="B92" s="37"/>
      <c r="C92" s="37"/>
      <c r="D92" s="37"/>
      <c r="E92" s="37"/>
      <c r="F92" s="37"/>
      <c r="G92" s="41" t="s">
        <v>15</v>
      </c>
      <c r="H92" s="48">
        <v>4</v>
      </c>
      <c r="I92" s="8">
        <v>15291</v>
      </c>
      <c r="J92" s="37"/>
      <c r="K92" s="38"/>
      <c r="L92" s="38"/>
      <c r="M92" s="46"/>
      <c r="N92" s="59"/>
    </row>
    <row r="93" spans="1:14" ht="20.25" x14ac:dyDescent="0.25">
      <c r="A93" s="36"/>
      <c r="B93" s="37"/>
      <c r="C93" s="37"/>
      <c r="D93" s="37"/>
      <c r="E93" s="37"/>
      <c r="F93" s="37"/>
      <c r="G93" s="41" t="s">
        <v>16</v>
      </c>
      <c r="H93" s="48">
        <v>6</v>
      </c>
      <c r="I93" s="8">
        <v>12022</v>
      </c>
      <c r="J93" s="37"/>
      <c r="K93" s="38"/>
      <c r="L93" s="38"/>
      <c r="M93" s="46"/>
      <c r="N93" s="59"/>
    </row>
    <row r="94" spans="1:14" ht="22.5" x14ac:dyDescent="0.25">
      <c r="A94" s="30" t="s">
        <v>73</v>
      </c>
      <c r="B94" s="31"/>
      <c r="C94" s="31"/>
      <c r="D94" s="31"/>
      <c r="E94" s="31"/>
      <c r="F94" s="31"/>
      <c r="G94" s="32"/>
      <c r="H94" s="33">
        <f>H95+H97+H100</f>
        <v>19.899999999999999</v>
      </c>
      <c r="I94" s="33" t="s">
        <v>13</v>
      </c>
      <c r="J94" s="33" t="s">
        <v>13</v>
      </c>
      <c r="K94" s="34">
        <f>K95+K97+K100</f>
        <v>315324.5</v>
      </c>
      <c r="L94" s="33" t="s">
        <v>13</v>
      </c>
      <c r="M94" s="35">
        <f>M95+M97+M100</f>
        <v>286065.29500000004</v>
      </c>
      <c r="N94" s="58"/>
    </row>
    <row r="95" spans="1:14" ht="20.25" x14ac:dyDescent="0.25">
      <c r="A95" s="36">
        <v>23</v>
      </c>
      <c r="B95" s="37" t="s">
        <v>124</v>
      </c>
      <c r="C95" s="37" t="s">
        <v>12</v>
      </c>
      <c r="D95" s="37" t="s">
        <v>12</v>
      </c>
      <c r="E95" s="37" t="s">
        <v>12</v>
      </c>
      <c r="F95" s="37" t="s">
        <v>12</v>
      </c>
      <c r="G95" s="37" t="s">
        <v>13</v>
      </c>
      <c r="H95" s="37">
        <v>5</v>
      </c>
      <c r="I95" s="37" t="s">
        <v>13</v>
      </c>
      <c r="J95" s="37">
        <v>398</v>
      </c>
      <c r="K95" s="38">
        <f>H96*I96+H95*J95</f>
        <v>62100</v>
      </c>
      <c r="L95" s="38">
        <v>0.91</v>
      </c>
      <c r="M95" s="46">
        <f>K95*L95</f>
        <v>56511</v>
      </c>
      <c r="N95" s="59">
        <f t="shared" si="1"/>
        <v>56.5</v>
      </c>
    </row>
    <row r="96" spans="1:14" ht="20.25" x14ac:dyDescent="0.25">
      <c r="A96" s="36"/>
      <c r="B96" s="37"/>
      <c r="C96" s="37"/>
      <c r="D96" s="37"/>
      <c r="E96" s="37"/>
      <c r="F96" s="37"/>
      <c r="G96" s="41" t="s">
        <v>16</v>
      </c>
      <c r="H96" s="48">
        <v>5</v>
      </c>
      <c r="I96" s="8">
        <v>12022</v>
      </c>
      <c r="J96" s="37"/>
      <c r="K96" s="38"/>
      <c r="L96" s="38"/>
      <c r="M96" s="46"/>
      <c r="N96" s="59"/>
    </row>
    <row r="97" spans="1:14" ht="20.25" x14ac:dyDescent="0.25">
      <c r="A97" s="36">
        <v>24</v>
      </c>
      <c r="B97" s="37" t="s">
        <v>28</v>
      </c>
      <c r="C97" s="37" t="s">
        <v>12</v>
      </c>
      <c r="D97" s="37" t="s">
        <v>12</v>
      </c>
      <c r="E97" s="37" t="s">
        <v>12</v>
      </c>
      <c r="F97" s="37" t="s">
        <v>12</v>
      </c>
      <c r="G97" s="37" t="s">
        <v>13</v>
      </c>
      <c r="H97" s="37">
        <v>12.9</v>
      </c>
      <c r="I97" s="37" t="s">
        <v>13</v>
      </c>
      <c r="J97" s="37">
        <v>398</v>
      </c>
      <c r="K97" s="38">
        <f>H98*I98+H99*I99+H97*J97</f>
        <v>235624.5</v>
      </c>
      <c r="L97" s="38">
        <v>0.91</v>
      </c>
      <c r="M97" s="46">
        <f>K97*L97</f>
        <v>214418.29500000001</v>
      </c>
      <c r="N97" s="59">
        <f t="shared" si="1"/>
        <v>214.4</v>
      </c>
    </row>
    <row r="98" spans="1:14" ht="20.25" x14ac:dyDescent="0.25">
      <c r="A98" s="36"/>
      <c r="B98" s="37"/>
      <c r="C98" s="37"/>
      <c r="D98" s="37"/>
      <c r="E98" s="37"/>
      <c r="F98" s="37"/>
      <c r="G98" s="41" t="s">
        <v>14</v>
      </c>
      <c r="H98" s="47">
        <v>11.7</v>
      </c>
      <c r="I98" s="8">
        <v>18467</v>
      </c>
      <c r="J98" s="37"/>
      <c r="K98" s="38"/>
      <c r="L98" s="38"/>
      <c r="M98" s="46"/>
      <c r="N98" s="59"/>
    </row>
    <row r="99" spans="1:14" ht="20.25" x14ac:dyDescent="0.25">
      <c r="A99" s="36"/>
      <c r="B99" s="37"/>
      <c r="C99" s="37"/>
      <c r="D99" s="37"/>
      <c r="E99" s="37"/>
      <c r="F99" s="37"/>
      <c r="G99" s="41" t="s">
        <v>16</v>
      </c>
      <c r="H99" s="47">
        <v>1.2</v>
      </c>
      <c r="I99" s="8">
        <v>12022</v>
      </c>
      <c r="J99" s="37"/>
      <c r="K99" s="38"/>
      <c r="L99" s="38"/>
      <c r="M99" s="46"/>
      <c r="N99" s="59"/>
    </row>
    <row r="100" spans="1:14" ht="20.25" x14ac:dyDescent="0.25">
      <c r="A100" s="36">
        <v>25</v>
      </c>
      <c r="B100" s="37" t="s">
        <v>43</v>
      </c>
      <c r="C100" s="37" t="s">
        <v>12</v>
      </c>
      <c r="D100" s="37" t="s">
        <v>12</v>
      </c>
      <c r="E100" s="37" t="s">
        <v>12</v>
      </c>
      <c r="F100" s="37" t="s">
        <v>12</v>
      </c>
      <c r="G100" s="37" t="s">
        <v>13</v>
      </c>
      <c r="H100" s="37">
        <v>2</v>
      </c>
      <c r="I100" s="37" t="s">
        <v>13</v>
      </c>
      <c r="J100" s="37">
        <v>398</v>
      </c>
      <c r="K100" s="38">
        <f>H101*I101+H100*J100</f>
        <v>17600</v>
      </c>
      <c r="L100" s="38">
        <v>0.86</v>
      </c>
      <c r="M100" s="46">
        <f>K100*L100</f>
        <v>15136</v>
      </c>
      <c r="N100" s="59">
        <f t="shared" si="1"/>
        <v>15.1</v>
      </c>
    </row>
    <row r="101" spans="1:14" ht="40.5" x14ac:dyDescent="0.25">
      <c r="A101" s="36"/>
      <c r="B101" s="37"/>
      <c r="C101" s="37"/>
      <c r="D101" s="37"/>
      <c r="E101" s="37"/>
      <c r="F101" s="37"/>
      <c r="G101" s="41" t="s">
        <v>17</v>
      </c>
      <c r="H101" s="48">
        <v>2</v>
      </c>
      <c r="I101" s="8">
        <v>8402</v>
      </c>
      <c r="J101" s="37"/>
      <c r="K101" s="38"/>
      <c r="L101" s="38"/>
      <c r="M101" s="46"/>
      <c r="N101" s="59"/>
    </row>
    <row r="102" spans="1:14" ht="22.5" x14ac:dyDescent="0.25">
      <c r="A102" s="30" t="s">
        <v>74</v>
      </c>
      <c r="B102" s="31"/>
      <c r="C102" s="31"/>
      <c r="D102" s="31"/>
      <c r="E102" s="31"/>
      <c r="F102" s="31"/>
      <c r="G102" s="32"/>
      <c r="H102" s="33">
        <f>H103+H105+H110+H113+H116+H122+H125+H131+H136</f>
        <v>707.59</v>
      </c>
      <c r="I102" s="33" t="s">
        <v>13</v>
      </c>
      <c r="J102" s="33" t="s">
        <v>13</v>
      </c>
      <c r="K102" s="34">
        <f>K103+K105+K110+K113+K116+K122+K125+K131+K136</f>
        <v>9115335.4199999999</v>
      </c>
      <c r="L102" s="33" t="s">
        <v>13</v>
      </c>
      <c r="M102" s="35">
        <f>M103+M105+M110+M113+M116+M122+M125+M131+M136</f>
        <v>8175390.3589999992</v>
      </c>
      <c r="N102" s="58"/>
    </row>
    <row r="103" spans="1:14" ht="20.25" x14ac:dyDescent="0.25">
      <c r="A103" s="36">
        <v>26</v>
      </c>
      <c r="B103" s="37" t="s">
        <v>126</v>
      </c>
      <c r="C103" s="37" t="s">
        <v>12</v>
      </c>
      <c r="D103" s="37" t="s">
        <v>12</v>
      </c>
      <c r="E103" s="37" t="s">
        <v>12</v>
      </c>
      <c r="F103" s="37" t="s">
        <v>12</v>
      </c>
      <c r="G103" s="37" t="s">
        <v>13</v>
      </c>
      <c r="H103" s="37">
        <v>8</v>
      </c>
      <c r="I103" s="37" t="s">
        <v>13</v>
      </c>
      <c r="J103" s="37">
        <v>398</v>
      </c>
      <c r="K103" s="38">
        <f>H104*I104+H103*J103</f>
        <v>43736</v>
      </c>
      <c r="L103" s="38">
        <v>0.9</v>
      </c>
      <c r="M103" s="46">
        <f>K103*L103</f>
        <v>39362.400000000001</v>
      </c>
      <c r="N103" s="59">
        <f t="shared" si="1"/>
        <v>39.4</v>
      </c>
    </row>
    <row r="104" spans="1:14" ht="20.25" x14ac:dyDescent="0.25">
      <c r="A104" s="36"/>
      <c r="B104" s="37"/>
      <c r="C104" s="37"/>
      <c r="D104" s="37"/>
      <c r="E104" s="37"/>
      <c r="F104" s="37"/>
      <c r="G104" s="41" t="s">
        <v>18</v>
      </c>
      <c r="H104" s="8">
        <v>8</v>
      </c>
      <c r="I104" s="8">
        <v>5069</v>
      </c>
      <c r="J104" s="37"/>
      <c r="K104" s="38"/>
      <c r="L104" s="38"/>
      <c r="M104" s="46"/>
      <c r="N104" s="59"/>
    </row>
    <row r="105" spans="1:14" ht="20.25" x14ac:dyDescent="0.25">
      <c r="A105" s="36">
        <v>27</v>
      </c>
      <c r="B105" s="37" t="s">
        <v>128</v>
      </c>
      <c r="C105" s="37" t="s">
        <v>12</v>
      </c>
      <c r="D105" s="37" t="s">
        <v>12</v>
      </c>
      <c r="E105" s="37" t="s">
        <v>12</v>
      </c>
      <c r="F105" s="37" t="s">
        <v>12</v>
      </c>
      <c r="G105" s="37" t="s">
        <v>13</v>
      </c>
      <c r="H105" s="37">
        <v>56.4</v>
      </c>
      <c r="I105" s="37" t="s">
        <v>13</v>
      </c>
      <c r="J105" s="37">
        <v>398</v>
      </c>
      <c r="K105" s="38">
        <f>H106*I106+H107*I107+H108*I108+H109*I109+H105*J105</f>
        <v>755568</v>
      </c>
      <c r="L105" s="38">
        <v>0.91</v>
      </c>
      <c r="M105" s="46">
        <f>K105*L105</f>
        <v>687566.88</v>
      </c>
      <c r="N105" s="59">
        <f t="shared" si="1"/>
        <v>687.6</v>
      </c>
    </row>
    <row r="106" spans="1:14" ht="20.25" x14ac:dyDescent="0.25">
      <c r="A106" s="36"/>
      <c r="B106" s="37"/>
      <c r="C106" s="37"/>
      <c r="D106" s="37"/>
      <c r="E106" s="37"/>
      <c r="F106" s="37"/>
      <c r="G106" s="41" t="s">
        <v>14</v>
      </c>
      <c r="H106" s="8">
        <v>2</v>
      </c>
      <c r="I106" s="8">
        <v>18467</v>
      </c>
      <c r="J106" s="37"/>
      <c r="K106" s="38"/>
      <c r="L106" s="38"/>
      <c r="M106" s="46"/>
      <c r="N106" s="59"/>
    </row>
    <row r="107" spans="1:14" ht="20.25" x14ac:dyDescent="0.25">
      <c r="A107" s="36"/>
      <c r="B107" s="37"/>
      <c r="C107" s="37"/>
      <c r="D107" s="37"/>
      <c r="E107" s="37"/>
      <c r="F107" s="37"/>
      <c r="G107" s="41" t="s">
        <v>15</v>
      </c>
      <c r="H107" s="8">
        <v>18</v>
      </c>
      <c r="I107" s="8">
        <v>15291</v>
      </c>
      <c r="J107" s="37"/>
      <c r="K107" s="38"/>
      <c r="L107" s="38"/>
      <c r="M107" s="46"/>
      <c r="N107" s="59"/>
    </row>
    <row r="108" spans="1:14" ht="20.25" x14ac:dyDescent="0.25">
      <c r="A108" s="36"/>
      <c r="B108" s="37"/>
      <c r="C108" s="37"/>
      <c r="D108" s="37"/>
      <c r="E108" s="37"/>
      <c r="F108" s="37"/>
      <c r="G108" s="41" t="s">
        <v>16</v>
      </c>
      <c r="H108" s="47">
        <v>31.8</v>
      </c>
      <c r="I108" s="8">
        <v>12022</v>
      </c>
      <c r="J108" s="37"/>
      <c r="K108" s="38"/>
      <c r="L108" s="38"/>
      <c r="M108" s="46"/>
      <c r="N108" s="59"/>
    </row>
    <row r="109" spans="1:14" ht="40.5" x14ac:dyDescent="0.25">
      <c r="A109" s="36"/>
      <c r="B109" s="37"/>
      <c r="C109" s="37"/>
      <c r="D109" s="37"/>
      <c r="E109" s="37"/>
      <c r="F109" s="37"/>
      <c r="G109" s="41" t="s">
        <v>17</v>
      </c>
      <c r="H109" s="47">
        <v>4.5999999999999996</v>
      </c>
      <c r="I109" s="8">
        <v>8402</v>
      </c>
      <c r="J109" s="37"/>
      <c r="K109" s="38"/>
      <c r="L109" s="38"/>
      <c r="M109" s="46"/>
      <c r="N109" s="59"/>
    </row>
    <row r="110" spans="1:14" ht="20.25" x14ac:dyDescent="0.25">
      <c r="A110" s="36">
        <v>28</v>
      </c>
      <c r="B110" s="37" t="s">
        <v>32</v>
      </c>
      <c r="C110" s="37" t="s">
        <v>12</v>
      </c>
      <c r="D110" s="37" t="s">
        <v>12</v>
      </c>
      <c r="E110" s="37" t="s">
        <v>12</v>
      </c>
      <c r="F110" s="37" t="s">
        <v>12</v>
      </c>
      <c r="G110" s="37" t="s">
        <v>13</v>
      </c>
      <c r="H110" s="37">
        <v>41</v>
      </c>
      <c r="I110" s="37" t="s">
        <v>13</v>
      </c>
      <c r="J110" s="37">
        <v>398</v>
      </c>
      <c r="K110" s="38">
        <f>H111*I111+H112*I112+H110*J110</f>
        <v>432737</v>
      </c>
      <c r="L110" s="38">
        <v>0.9</v>
      </c>
      <c r="M110" s="46">
        <f>K110*L110</f>
        <v>389463.3</v>
      </c>
      <c r="N110" s="59">
        <f t="shared" si="1"/>
        <v>389.5</v>
      </c>
    </row>
    <row r="111" spans="1:14" ht="20.25" x14ac:dyDescent="0.25">
      <c r="A111" s="36"/>
      <c r="B111" s="37"/>
      <c r="C111" s="37"/>
      <c r="D111" s="37"/>
      <c r="E111" s="37"/>
      <c r="F111" s="37"/>
      <c r="G111" s="41" t="s">
        <v>16</v>
      </c>
      <c r="H111" s="8">
        <v>30</v>
      </c>
      <c r="I111" s="8">
        <v>12022</v>
      </c>
      <c r="J111" s="37"/>
      <c r="K111" s="38"/>
      <c r="L111" s="38"/>
      <c r="M111" s="46"/>
      <c r="N111" s="59"/>
    </row>
    <row r="112" spans="1:14" ht="20.25" x14ac:dyDescent="0.25">
      <c r="A112" s="36"/>
      <c r="B112" s="37"/>
      <c r="C112" s="37"/>
      <c r="D112" s="37"/>
      <c r="E112" s="37"/>
      <c r="F112" s="37"/>
      <c r="G112" s="41" t="s">
        <v>18</v>
      </c>
      <c r="H112" s="8">
        <v>11</v>
      </c>
      <c r="I112" s="8">
        <v>5069</v>
      </c>
      <c r="J112" s="37"/>
      <c r="K112" s="38"/>
      <c r="L112" s="38"/>
      <c r="M112" s="46"/>
      <c r="N112" s="59"/>
    </row>
    <row r="113" spans="1:14" ht="20.25" x14ac:dyDescent="0.25">
      <c r="A113" s="36">
        <v>29</v>
      </c>
      <c r="B113" s="37" t="s">
        <v>129</v>
      </c>
      <c r="C113" s="37" t="s">
        <v>12</v>
      </c>
      <c r="D113" s="37" t="s">
        <v>12</v>
      </c>
      <c r="E113" s="37" t="s">
        <v>12</v>
      </c>
      <c r="F113" s="37" t="s">
        <v>12</v>
      </c>
      <c r="G113" s="37" t="s">
        <v>13</v>
      </c>
      <c r="H113" s="37">
        <v>40</v>
      </c>
      <c r="I113" s="37" t="s">
        <v>13</v>
      </c>
      <c r="J113" s="37">
        <v>398</v>
      </c>
      <c r="K113" s="38">
        <f>H114*I114+H115*I115+H113*J113</f>
        <v>460600</v>
      </c>
      <c r="L113" s="38">
        <v>0.87</v>
      </c>
      <c r="M113" s="46">
        <f>K113*L113</f>
        <v>400722</v>
      </c>
      <c r="N113" s="59">
        <f t="shared" si="1"/>
        <v>400.7</v>
      </c>
    </row>
    <row r="114" spans="1:14" ht="20.25" x14ac:dyDescent="0.25">
      <c r="A114" s="36"/>
      <c r="B114" s="37"/>
      <c r="C114" s="37"/>
      <c r="D114" s="37"/>
      <c r="E114" s="37"/>
      <c r="F114" s="37"/>
      <c r="G114" s="41" t="s">
        <v>16</v>
      </c>
      <c r="H114" s="8">
        <v>30</v>
      </c>
      <c r="I114" s="8">
        <v>12022</v>
      </c>
      <c r="J114" s="37"/>
      <c r="K114" s="38"/>
      <c r="L114" s="38"/>
      <c r="M114" s="46"/>
      <c r="N114" s="59"/>
    </row>
    <row r="115" spans="1:14" ht="40.5" x14ac:dyDescent="0.25">
      <c r="A115" s="36"/>
      <c r="B115" s="37"/>
      <c r="C115" s="37"/>
      <c r="D115" s="37"/>
      <c r="E115" s="37"/>
      <c r="F115" s="37"/>
      <c r="G115" s="41" t="s">
        <v>17</v>
      </c>
      <c r="H115" s="8">
        <v>10</v>
      </c>
      <c r="I115" s="8">
        <v>8402</v>
      </c>
      <c r="J115" s="37"/>
      <c r="K115" s="38"/>
      <c r="L115" s="38"/>
      <c r="M115" s="46"/>
      <c r="N115" s="59"/>
    </row>
    <row r="116" spans="1:14" ht="20.25" x14ac:dyDescent="0.25">
      <c r="A116" s="36">
        <v>30</v>
      </c>
      <c r="B116" s="37" t="s">
        <v>48</v>
      </c>
      <c r="C116" s="37" t="s">
        <v>12</v>
      </c>
      <c r="D116" s="37" t="s">
        <v>12</v>
      </c>
      <c r="E116" s="37" t="s">
        <v>12</v>
      </c>
      <c r="F116" s="37" t="s">
        <v>12</v>
      </c>
      <c r="G116" s="37" t="s">
        <v>13</v>
      </c>
      <c r="H116" s="37">
        <v>299.39999999999998</v>
      </c>
      <c r="I116" s="37" t="s">
        <v>13</v>
      </c>
      <c r="J116" s="37">
        <v>398</v>
      </c>
      <c r="K116" s="38">
        <f>H117*I117+H118*I118+H119*I119+H120*I120+H121*I121+H116*J116</f>
        <v>3983539.1</v>
      </c>
      <c r="L116" s="38">
        <v>0.9</v>
      </c>
      <c r="M116" s="46">
        <f>K116*L116</f>
        <v>3585185.19</v>
      </c>
      <c r="N116" s="59">
        <f t="shared" si="1"/>
        <v>3585.2</v>
      </c>
    </row>
    <row r="117" spans="1:14" ht="20.25" x14ac:dyDescent="0.25">
      <c r="A117" s="36"/>
      <c r="B117" s="37"/>
      <c r="C117" s="37"/>
      <c r="D117" s="37"/>
      <c r="E117" s="37"/>
      <c r="F117" s="37"/>
      <c r="G117" s="41" t="s">
        <v>14</v>
      </c>
      <c r="H117" s="8">
        <v>34</v>
      </c>
      <c r="I117" s="8">
        <v>18467</v>
      </c>
      <c r="J117" s="37"/>
      <c r="K117" s="38"/>
      <c r="L117" s="38"/>
      <c r="M117" s="46"/>
      <c r="N117" s="59"/>
    </row>
    <row r="118" spans="1:14" ht="20.25" x14ac:dyDescent="0.25">
      <c r="A118" s="36"/>
      <c r="B118" s="37"/>
      <c r="C118" s="37"/>
      <c r="D118" s="37"/>
      <c r="E118" s="37"/>
      <c r="F118" s="37"/>
      <c r="G118" s="41" t="s">
        <v>15</v>
      </c>
      <c r="H118" s="43">
        <v>93.2</v>
      </c>
      <c r="I118" s="8">
        <v>15291</v>
      </c>
      <c r="J118" s="37"/>
      <c r="K118" s="38"/>
      <c r="L118" s="38"/>
      <c r="M118" s="46"/>
      <c r="N118" s="59"/>
    </row>
    <row r="119" spans="1:14" ht="20.25" x14ac:dyDescent="0.25">
      <c r="A119" s="36"/>
      <c r="B119" s="37"/>
      <c r="C119" s="37"/>
      <c r="D119" s="37"/>
      <c r="E119" s="37"/>
      <c r="F119" s="37"/>
      <c r="G119" s="41" t="s">
        <v>16</v>
      </c>
      <c r="H119" s="47">
        <v>108.9</v>
      </c>
      <c r="I119" s="8">
        <v>12022</v>
      </c>
      <c r="J119" s="37"/>
      <c r="K119" s="38"/>
      <c r="L119" s="38"/>
      <c r="M119" s="46"/>
      <c r="N119" s="59"/>
    </row>
    <row r="120" spans="1:14" ht="40.5" x14ac:dyDescent="0.25">
      <c r="A120" s="36"/>
      <c r="B120" s="37"/>
      <c r="C120" s="37"/>
      <c r="D120" s="37"/>
      <c r="E120" s="37"/>
      <c r="F120" s="37"/>
      <c r="G120" s="41" t="s">
        <v>17</v>
      </c>
      <c r="H120" s="47">
        <v>54.4</v>
      </c>
      <c r="I120" s="8">
        <v>8402</v>
      </c>
      <c r="J120" s="37"/>
      <c r="K120" s="38"/>
      <c r="L120" s="38"/>
      <c r="M120" s="46"/>
      <c r="N120" s="59"/>
    </row>
    <row r="121" spans="1:14" ht="20.25" x14ac:dyDescent="0.25">
      <c r="A121" s="36"/>
      <c r="B121" s="37"/>
      <c r="C121" s="37"/>
      <c r="D121" s="37"/>
      <c r="E121" s="37"/>
      <c r="F121" s="37"/>
      <c r="G121" s="41" t="s">
        <v>18</v>
      </c>
      <c r="H121" s="47">
        <v>8.9</v>
      </c>
      <c r="I121" s="8">
        <v>5069</v>
      </c>
      <c r="J121" s="37"/>
      <c r="K121" s="38"/>
      <c r="L121" s="38"/>
      <c r="M121" s="46"/>
      <c r="N121" s="59"/>
    </row>
    <row r="122" spans="1:14" ht="20.25" x14ac:dyDescent="0.25">
      <c r="A122" s="36">
        <v>31</v>
      </c>
      <c r="B122" s="37" t="s">
        <v>34</v>
      </c>
      <c r="C122" s="37" t="s">
        <v>12</v>
      </c>
      <c r="D122" s="37" t="s">
        <v>12</v>
      </c>
      <c r="E122" s="37" t="s">
        <v>12</v>
      </c>
      <c r="F122" s="37" t="s">
        <v>12</v>
      </c>
      <c r="G122" s="37" t="s">
        <v>13</v>
      </c>
      <c r="H122" s="37">
        <v>5.29</v>
      </c>
      <c r="I122" s="37" t="s">
        <v>13</v>
      </c>
      <c r="J122" s="37">
        <v>398</v>
      </c>
      <c r="K122" s="38">
        <f>H123*I123+H124*I124+H122*J122</f>
        <v>61032</v>
      </c>
      <c r="L122" s="38">
        <v>0.9</v>
      </c>
      <c r="M122" s="46">
        <f>K122*L122</f>
        <v>54928.800000000003</v>
      </c>
      <c r="N122" s="59">
        <f t="shared" si="1"/>
        <v>54.9</v>
      </c>
    </row>
    <row r="123" spans="1:14" ht="20.25" x14ac:dyDescent="0.25">
      <c r="A123" s="36"/>
      <c r="B123" s="37"/>
      <c r="C123" s="37"/>
      <c r="D123" s="37"/>
      <c r="E123" s="37"/>
      <c r="F123" s="37"/>
      <c r="G123" s="41" t="s">
        <v>16</v>
      </c>
      <c r="H123" s="48">
        <v>4</v>
      </c>
      <c r="I123" s="8">
        <v>12022</v>
      </c>
      <c r="J123" s="37"/>
      <c r="K123" s="38"/>
      <c r="L123" s="38"/>
      <c r="M123" s="46"/>
      <c r="N123" s="59"/>
    </row>
    <row r="124" spans="1:14" ht="40.5" x14ac:dyDescent="0.25">
      <c r="A124" s="36"/>
      <c r="B124" s="37"/>
      <c r="C124" s="37"/>
      <c r="D124" s="37"/>
      <c r="E124" s="37"/>
      <c r="F124" s="37"/>
      <c r="G124" s="41" t="s">
        <v>17</v>
      </c>
      <c r="H124" s="44">
        <v>1.29</v>
      </c>
      <c r="I124" s="8">
        <v>8402</v>
      </c>
      <c r="J124" s="37"/>
      <c r="K124" s="38"/>
      <c r="L124" s="38"/>
      <c r="M124" s="46"/>
      <c r="N124" s="59"/>
    </row>
    <row r="125" spans="1:14" ht="20.25" x14ac:dyDescent="0.25">
      <c r="A125" s="36">
        <v>32</v>
      </c>
      <c r="B125" s="37" t="s">
        <v>11</v>
      </c>
      <c r="C125" s="37" t="s">
        <v>12</v>
      </c>
      <c r="D125" s="37" t="s">
        <v>12</v>
      </c>
      <c r="E125" s="37" t="s">
        <v>12</v>
      </c>
      <c r="F125" s="37" t="s">
        <v>12</v>
      </c>
      <c r="G125" s="37" t="s">
        <v>13</v>
      </c>
      <c r="H125" s="37">
        <v>26.3</v>
      </c>
      <c r="I125" s="37" t="s">
        <v>13</v>
      </c>
      <c r="J125" s="37">
        <v>398</v>
      </c>
      <c r="K125" s="38">
        <f>H126*I126+H127*I127+H128*I128+H129*I129+H130*I130+H125*J125</f>
        <v>326518.10000000003</v>
      </c>
      <c r="L125" s="38">
        <v>0.9</v>
      </c>
      <c r="M125" s="46">
        <f>K125*L125</f>
        <v>293866.29000000004</v>
      </c>
      <c r="N125" s="59">
        <f t="shared" si="1"/>
        <v>293.89999999999998</v>
      </c>
    </row>
    <row r="126" spans="1:14" ht="20.25" x14ac:dyDescent="0.25">
      <c r="A126" s="36"/>
      <c r="B126" s="37"/>
      <c r="C126" s="37"/>
      <c r="D126" s="37"/>
      <c r="E126" s="37"/>
      <c r="F126" s="37"/>
      <c r="G126" s="41" t="s">
        <v>14</v>
      </c>
      <c r="H126" s="8">
        <v>6</v>
      </c>
      <c r="I126" s="8">
        <v>18467</v>
      </c>
      <c r="J126" s="37"/>
      <c r="K126" s="38"/>
      <c r="L126" s="38"/>
      <c r="M126" s="50"/>
      <c r="N126" s="61"/>
    </row>
    <row r="127" spans="1:14" ht="20.25" x14ac:dyDescent="0.25">
      <c r="A127" s="36"/>
      <c r="B127" s="37"/>
      <c r="C127" s="37"/>
      <c r="D127" s="37"/>
      <c r="E127" s="37"/>
      <c r="F127" s="37"/>
      <c r="G127" s="41" t="s">
        <v>15</v>
      </c>
      <c r="H127" s="8">
        <v>8</v>
      </c>
      <c r="I127" s="8">
        <v>15291</v>
      </c>
      <c r="J127" s="37"/>
      <c r="K127" s="38"/>
      <c r="L127" s="38"/>
      <c r="M127" s="50"/>
      <c r="N127" s="61"/>
    </row>
    <row r="128" spans="1:14" ht="20.25" x14ac:dyDescent="0.25">
      <c r="A128" s="36"/>
      <c r="B128" s="37"/>
      <c r="C128" s="37"/>
      <c r="D128" s="37"/>
      <c r="E128" s="37"/>
      <c r="F128" s="37"/>
      <c r="G128" s="41" t="s">
        <v>16</v>
      </c>
      <c r="H128" s="8">
        <v>2</v>
      </c>
      <c r="I128" s="8">
        <v>12022</v>
      </c>
      <c r="J128" s="37"/>
      <c r="K128" s="38"/>
      <c r="L128" s="38"/>
      <c r="M128" s="50"/>
      <c r="N128" s="61"/>
    </row>
    <row r="129" spans="1:14" ht="40.5" x14ac:dyDescent="0.25">
      <c r="A129" s="36"/>
      <c r="B129" s="37"/>
      <c r="C129" s="37"/>
      <c r="D129" s="37"/>
      <c r="E129" s="37"/>
      <c r="F129" s="37"/>
      <c r="G129" s="41" t="s">
        <v>17</v>
      </c>
      <c r="H129" s="8">
        <v>2</v>
      </c>
      <c r="I129" s="8">
        <v>8402</v>
      </c>
      <c r="J129" s="37"/>
      <c r="K129" s="38"/>
      <c r="L129" s="38"/>
      <c r="M129" s="50"/>
      <c r="N129" s="61"/>
    </row>
    <row r="130" spans="1:14" ht="20.25" x14ac:dyDescent="0.25">
      <c r="A130" s="36"/>
      <c r="B130" s="37"/>
      <c r="C130" s="37"/>
      <c r="D130" s="37"/>
      <c r="E130" s="37"/>
      <c r="F130" s="37"/>
      <c r="G130" s="41" t="s">
        <v>18</v>
      </c>
      <c r="H130" s="43">
        <v>8.3000000000000007</v>
      </c>
      <c r="I130" s="8">
        <v>5069</v>
      </c>
      <c r="J130" s="37"/>
      <c r="K130" s="38"/>
      <c r="L130" s="38"/>
      <c r="M130" s="50"/>
      <c r="N130" s="61"/>
    </row>
    <row r="131" spans="1:14" ht="20.25" x14ac:dyDescent="0.25">
      <c r="A131" s="36">
        <v>33</v>
      </c>
      <c r="B131" s="37" t="s">
        <v>22</v>
      </c>
      <c r="C131" s="37" t="s">
        <v>12</v>
      </c>
      <c r="D131" s="37" t="s">
        <v>12</v>
      </c>
      <c r="E131" s="37" t="s">
        <v>12</v>
      </c>
      <c r="F131" s="37" t="s">
        <v>12</v>
      </c>
      <c r="G131" s="37" t="s">
        <v>13</v>
      </c>
      <c r="H131" s="37">
        <v>61.2</v>
      </c>
      <c r="I131" s="37" t="s">
        <v>13</v>
      </c>
      <c r="J131" s="37">
        <v>398</v>
      </c>
      <c r="K131" s="38">
        <f>H132*I132+H133*I133+H134*I134+H135*I135+H131*J131</f>
        <v>836685.32</v>
      </c>
      <c r="L131" s="38">
        <v>0.9</v>
      </c>
      <c r="M131" s="46">
        <f>K131*L131</f>
        <v>753016.78799999994</v>
      </c>
      <c r="N131" s="59">
        <f t="shared" si="1"/>
        <v>753</v>
      </c>
    </row>
    <row r="132" spans="1:14" ht="20.25" x14ac:dyDescent="0.25">
      <c r="A132" s="36"/>
      <c r="B132" s="37"/>
      <c r="C132" s="37"/>
      <c r="D132" s="37"/>
      <c r="E132" s="37"/>
      <c r="F132" s="37"/>
      <c r="G132" s="41" t="s">
        <v>14</v>
      </c>
      <c r="H132" s="38">
        <v>9.02</v>
      </c>
      <c r="I132" s="8">
        <v>18467</v>
      </c>
      <c r="J132" s="37"/>
      <c r="K132" s="38"/>
      <c r="L132" s="38"/>
      <c r="M132" s="50"/>
      <c r="N132" s="61"/>
    </row>
    <row r="133" spans="1:14" ht="20.25" x14ac:dyDescent="0.25">
      <c r="A133" s="36"/>
      <c r="B133" s="37"/>
      <c r="C133" s="37"/>
      <c r="D133" s="37"/>
      <c r="E133" s="37"/>
      <c r="F133" s="37"/>
      <c r="G133" s="41" t="s">
        <v>15</v>
      </c>
      <c r="H133" s="38">
        <v>11.18</v>
      </c>
      <c r="I133" s="8">
        <v>15291</v>
      </c>
      <c r="J133" s="37"/>
      <c r="K133" s="38"/>
      <c r="L133" s="38"/>
      <c r="M133" s="50"/>
      <c r="N133" s="61"/>
    </row>
    <row r="134" spans="1:14" ht="20.25" x14ac:dyDescent="0.25">
      <c r="A134" s="36"/>
      <c r="B134" s="37"/>
      <c r="C134" s="37"/>
      <c r="D134" s="37"/>
      <c r="E134" s="37"/>
      <c r="F134" s="37"/>
      <c r="G134" s="41" t="s">
        <v>16</v>
      </c>
      <c r="H134" s="8">
        <v>36</v>
      </c>
      <c r="I134" s="8">
        <v>12022</v>
      </c>
      <c r="J134" s="37"/>
      <c r="K134" s="38"/>
      <c r="L134" s="38"/>
      <c r="M134" s="50"/>
      <c r="N134" s="61"/>
    </row>
    <row r="135" spans="1:14" ht="40.5" x14ac:dyDescent="0.25">
      <c r="A135" s="36"/>
      <c r="B135" s="37"/>
      <c r="C135" s="37"/>
      <c r="D135" s="37"/>
      <c r="E135" s="37"/>
      <c r="F135" s="37"/>
      <c r="G135" s="41" t="s">
        <v>17</v>
      </c>
      <c r="H135" s="8">
        <v>5</v>
      </c>
      <c r="I135" s="8">
        <v>8402</v>
      </c>
      <c r="J135" s="37"/>
      <c r="K135" s="38"/>
      <c r="L135" s="38"/>
      <c r="M135" s="50"/>
      <c r="N135" s="61"/>
    </row>
    <row r="136" spans="1:14" ht="20.25" x14ac:dyDescent="0.25">
      <c r="A136" s="36">
        <v>34</v>
      </c>
      <c r="B136" s="37" t="s">
        <v>29</v>
      </c>
      <c r="C136" s="37" t="s">
        <v>12</v>
      </c>
      <c r="D136" s="37" t="s">
        <v>12</v>
      </c>
      <c r="E136" s="37" t="s">
        <v>12</v>
      </c>
      <c r="F136" s="37" t="s">
        <v>12</v>
      </c>
      <c r="G136" s="37" t="s">
        <v>13</v>
      </c>
      <c r="H136" s="37">
        <v>170</v>
      </c>
      <c r="I136" s="37" t="s">
        <v>13</v>
      </c>
      <c r="J136" s="37">
        <v>398</v>
      </c>
      <c r="K136" s="38">
        <f>H137*I137+H138*I138+H139*I139+H140*I140+H141*I141+H136*J136</f>
        <v>2214919.9</v>
      </c>
      <c r="L136" s="38">
        <v>0.89</v>
      </c>
      <c r="M136" s="46">
        <f>K136*L136</f>
        <v>1971278.7109999999</v>
      </c>
      <c r="N136" s="59">
        <f t="shared" si="1"/>
        <v>1971.3</v>
      </c>
    </row>
    <row r="137" spans="1:14" ht="20.25" x14ac:dyDescent="0.25">
      <c r="A137" s="36"/>
      <c r="B137" s="37"/>
      <c r="C137" s="37"/>
      <c r="D137" s="37"/>
      <c r="E137" s="37"/>
      <c r="F137" s="37"/>
      <c r="G137" s="41" t="s">
        <v>14</v>
      </c>
      <c r="H137" s="43">
        <v>19.399999999999999</v>
      </c>
      <c r="I137" s="8">
        <v>18467</v>
      </c>
      <c r="J137" s="37"/>
      <c r="K137" s="38"/>
      <c r="L137" s="38"/>
      <c r="M137" s="50"/>
      <c r="N137" s="61"/>
    </row>
    <row r="138" spans="1:14" ht="20.25" x14ac:dyDescent="0.25">
      <c r="A138" s="36"/>
      <c r="B138" s="37"/>
      <c r="C138" s="37"/>
      <c r="D138" s="37"/>
      <c r="E138" s="37"/>
      <c r="F138" s="37"/>
      <c r="G138" s="41" t="s">
        <v>15</v>
      </c>
      <c r="H138" s="47">
        <v>46.1</v>
      </c>
      <c r="I138" s="8">
        <v>15291</v>
      </c>
      <c r="J138" s="37"/>
      <c r="K138" s="38"/>
      <c r="L138" s="38"/>
      <c r="M138" s="50"/>
      <c r="N138" s="61"/>
    </row>
    <row r="139" spans="1:14" ht="20.25" x14ac:dyDescent="0.25">
      <c r="A139" s="36"/>
      <c r="B139" s="37"/>
      <c r="C139" s="37"/>
      <c r="D139" s="37"/>
      <c r="E139" s="37"/>
      <c r="F139" s="37"/>
      <c r="G139" s="41" t="s">
        <v>16</v>
      </c>
      <c r="H139" s="43">
        <v>73.5</v>
      </c>
      <c r="I139" s="8">
        <v>12022</v>
      </c>
      <c r="J139" s="37"/>
      <c r="K139" s="38"/>
      <c r="L139" s="38"/>
      <c r="M139" s="50"/>
      <c r="N139" s="61"/>
    </row>
    <row r="140" spans="1:14" ht="40.5" x14ac:dyDescent="0.25">
      <c r="A140" s="36"/>
      <c r="B140" s="37"/>
      <c r="C140" s="37"/>
      <c r="D140" s="37"/>
      <c r="E140" s="37"/>
      <c r="F140" s="37"/>
      <c r="G140" s="41" t="s">
        <v>17</v>
      </c>
      <c r="H140" s="8">
        <v>13</v>
      </c>
      <c r="I140" s="8">
        <v>8402</v>
      </c>
      <c r="J140" s="37"/>
      <c r="K140" s="38"/>
      <c r="L140" s="38"/>
      <c r="M140" s="50"/>
      <c r="N140" s="61"/>
    </row>
    <row r="141" spans="1:14" ht="20.25" x14ac:dyDescent="0.25">
      <c r="A141" s="36"/>
      <c r="B141" s="37"/>
      <c r="C141" s="37"/>
      <c r="D141" s="37"/>
      <c r="E141" s="37"/>
      <c r="F141" s="37"/>
      <c r="G141" s="41" t="s">
        <v>18</v>
      </c>
      <c r="H141" s="8">
        <v>18</v>
      </c>
      <c r="I141" s="8">
        <v>5069</v>
      </c>
      <c r="J141" s="37"/>
      <c r="K141" s="38"/>
      <c r="L141" s="38"/>
      <c r="M141" s="50"/>
      <c r="N141" s="61"/>
    </row>
    <row r="142" spans="1:14" ht="22.5" x14ac:dyDescent="0.25">
      <c r="A142" s="30" t="s">
        <v>75</v>
      </c>
      <c r="B142" s="31"/>
      <c r="C142" s="31"/>
      <c r="D142" s="31"/>
      <c r="E142" s="31"/>
      <c r="F142" s="31"/>
      <c r="G142" s="32"/>
      <c r="H142" s="33">
        <f>H143</f>
        <v>7.8</v>
      </c>
      <c r="I142" s="33" t="s">
        <v>13</v>
      </c>
      <c r="J142" s="33" t="s">
        <v>13</v>
      </c>
      <c r="K142" s="34">
        <f>K143</f>
        <v>96875.999999999985</v>
      </c>
      <c r="L142" s="33" t="s">
        <v>13</v>
      </c>
      <c r="M142" s="35">
        <f>M143</f>
        <v>84282.119999999981</v>
      </c>
      <c r="N142" s="58"/>
    </row>
    <row r="143" spans="1:14" ht="20.25" x14ac:dyDescent="0.25">
      <c r="A143" s="36">
        <v>35</v>
      </c>
      <c r="B143" s="37" t="s">
        <v>42</v>
      </c>
      <c r="C143" s="37" t="s">
        <v>12</v>
      </c>
      <c r="D143" s="37" t="s">
        <v>12</v>
      </c>
      <c r="E143" s="37" t="s">
        <v>12</v>
      </c>
      <c r="F143" s="37" t="s">
        <v>12</v>
      </c>
      <c r="G143" s="37" t="s">
        <v>13</v>
      </c>
      <c r="H143" s="37">
        <v>7.8</v>
      </c>
      <c r="I143" s="37" t="s">
        <v>13</v>
      </c>
      <c r="J143" s="37">
        <v>398</v>
      </c>
      <c r="K143" s="38">
        <f>H144*I144+H143*J143</f>
        <v>96875.999999999985</v>
      </c>
      <c r="L143" s="38">
        <v>0.87</v>
      </c>
      <c r="M143" s="46">
        <f>K143*L143</f>
        <v>84282.119999999981</v>
      </c>
      <c r="N143" s="59">
        <f t="shared" ref="N143:N183" si="2">ROUND(M143/1000,1)</f>
        <v>84.3</v>
      </c>
    </row>
    <row r="144" spans="1:14" ht="20.25" x14ac:dyDescent="0.25">
      <c r="A144" s="36"/>
      <c r="B144" s="37"/>
      <c r="C144" s="37"/>
      <c r="D144" s="37"/>
      <c r="E144" s="37"/>
      <c r="F144" s="37"/>
      <c r="G144" s="41" t="s">
        <v>16</v>
      </c>
      <c r="H144" s="43">
        <v>7.8</v>
      </c>
      <c r="I144" s="8">
        <v>12022</v>
      </c>
      <c r="J144" s="37"/>
      <c r="K144" s="38"/>
      <c r="L144" s="38"/>
      <c r="M144" s="50"/>
      <c r="N144" s="61"/>
    </row>
    <row r="145" spans="1:14" ht="22.5" x14ac:dyDescent="0.25">
      <c r="A145" s="30" t="s">
        <v>76</v>
      </c>
      <c r="B145" s="31"/>
      <c r="C145" s="31"/>
      <c r="D145" s="31"/>
      <c r="E145" s="31"/>
      <c r="F145" s="31"/>
      <c r="G145" s="32"/>
      <c r="H145" s="33">
        <f>H146+H148</f>
        <v>105</v>
      </c>
      <c r="I145" s="33" t="s">
        <v>13</v>
      </c>
      <c r="J145" s="33" t="s">
        <v>13</v>
      </c>
      <c r="K145" s="34">
        <f>K146+K148</f>
        <v>949340</v>
      </c>
      <c r="L145" s="33" t="s">
        <v>13</v>
      </c>
      <c r="M145" s="35">
        <f>M146+M148</f>
        <v>833680.4</v>
      </c>
      <c r="N145" s="58"/>
    </row>
    <row r="146" spans="1:14" ht="20.25" x14ac:dyDescent="0.25">
      <c r="A146" s="36">
        <v>36</v>
      </c>
      <c r="B146" s="37" t="s">
        <v>26</v>
      </c>
      <c r="C146" s="37" t="s">
        <v>12</v>
      </c>
      <c r="D146" s="37" t="s">
        <v>12</v>
      </c>
      <c r="E146" s="37" t="s">
        <v>12</v>
      </c>
      <c r="F146" s="37" t="s">
        <v>12</v>
      </c>
      <c r="G146" s="37" t="s">
        <v>13</v>
      </c>
      <c r="H146" s="37">
        <v>7</v>
      </c>
      <c r="I146" s="37" t="s">
        <v>13</v>
      </c>
      <c r="J146" s="37">
        <v>398</v>
      </c>
      <c r="K146" s="38">
        <f>H147*I147+H146*J146</f>
        <v>86940</v>
      </c>
      <c r="L146" s="38">
        <v>0.86</v>
      </c>
      <c r="M146" s="46">
        <f>K146*L146</f>
        <v>74768.399999999994</v>
      </c>
      <c r="N146" s="59">
        <f t="shared" si="2"/>
        <v>74.8</v>
      </c>
    </row>
    <row r="147" spans="1:14" ht="20.25" x14ac:dyDescent="0.25">
      <c r="A147" s="36"/>
      <c r="B147" s="37"/>
      <c r="C147" s="37"/>
      <c r="D147" s="37"/>
      <c r="E147" s="37"/>
      <c r="F147" s="37"/>
      <c r="G147" s="41" t="s">
        <v>16</v>
      </c>
      <c r="H147" s="8">
        <v>7</v>
      </c>
      <c r="I147" s="8">
        <v>12022</v>
      </c>
      <c r="J147" s="37"/>
      <c r="K147" s="38"/>
      <c r="L147" s="38"/>
      <c r="M147" s="50"/>
      <c r="N147" s="61"/>
    </row>
    <row r="148" spans="1:14" ht="20.25" x14ac:dyDescent="0.25">
      <c r="A148" s="36">
        <v>37</v>
      </c>
      <c r="B148" s="37" t="s">
        <v>53</v>
      </c>
      <c r="C148" s="37" t="s">
        <v>12</v>
      </c>
      <c r="D148" s="37" t="s">
        <v>12</v>
      </c>
      <c r="E148" s="37" t="s">
        <v>12</v>
      </c>
      <c r="F148" s="37" t="s">
        <v>12</v>
      </c>
      <c r="G148" s="37" t="s">
        <v>13</v>
      </c>
      <c r="H148" s="37">
        <v>98</v>
      </c>
      <c r="I148" s="37" t="s">
        <v>13</v>
      </c>
      <c r="J148" s="37">
        <v>398</v>
      </c>
      <c r="K148" s="38">
        <f>H149*I149+H148*J148</f>
        <v>862400</v>
      </c>
      <c r="L148" s="38">
        <v>0.88</v>
      </c>
      <c r="M148" s="46">
        <f>K148*L148</f>
        <v>758912</v>
      </c>
      <c r="N148" s="59">
        <f t="shared" si="2"/>
        <v>758.9</v>
      </c>
    </row>
    <row r="149" spans="1:14" ht="40.5" x14ac:dyDescent="0.25">
      <c r="A149" s="36"/>
      <c r="B149" s="37"/>
      <c r="C149" s="37"/>
      <c r="D149" s="37"/>
      <c r="E149" s="37"/>
      <c r="F149" s="37"/>
      <c r="G149" s="41" t="s">
        <v>17</v>
      </c>
      <c r="H149" s="8">
        <v>98</v>
      </c>
      <c r="I149" s="8">
        <v>8402</v>
      </c>
      <c r="J149" s="37"/>
      <c r="K149" s="38"/>
      <c r="L149" s="38"/>
      <c r="M149" s="50"/>
      <c r="N149" s="61"/>
    </row>
    <row r="150" spans="1:14" ht="22.5" x14ac:dyDescent="0.25">
      <c r="A150" s="30" t="s">
        <v>77</v>
      </c>
      <c r="B150" s="31"/>
      <c r="C150" s="31"/>
      <c r="D150" s="31"/>
      <c r="E150" s="31"/>
      <c r="F150" s="31"/>
      <c r="G150" s="32"/>
      <c r="H150" s="33">
        <f>H151</f>
        <v>24</v>
      </c>
      <c r="I150" s="33" t="s">
        <v>13</v>
      </c>
      <c r="J150" s="33" t="s">
        <v>13</v>
      </c>
      <c r="K150" s="34">
        <f>K151</f>
        <v>404828.5</v>
      </c>
      <c r="L150" s="33" t="s">
        <v>13</v>
      </c>
      <c r="M150" s="35">
        <f>M151</f>
        <v>352200.79499999998</v>
      </c>
      <c r="N150" s="58"/>
    </row>
    <row r="151" spans="1:14" ht="20.25" x14ac:dyDescent="0.25">
      <c r="A151" s="36">
        <v>38</v>
      </c>
      <c r="B151" s="37" t="s">
        <v>37</v>
      </c>
      <c r="C151" s="37" t="s">
        <v>12</v>
      </c>
      <c r="D151" s="37" t="s">
        <v>12</v>
      </c>
      <c r="E151" s="37" t="s">
        <v>12</v>
      </c>
      <c r="F151" s="37" t="s">
        <v>12</v>
      </c>
      <c r="G151" s="37" t="s">
        <v>13</v>
      </c>
      <c r="H151" s="37">
        <v>24</v>
      </c>
      <c r="I151" s="37" t="s">
        <v>13</v>
      </c>
      <c r="J151" s="37">
        <v>398</v>
      </c>
      <c r="K151" s="38">
        <f>H152*I152+H153*I153+H154*I154+H151*J151</f>
        <v>404828.5</v>
      </c>
      <c r="L151" s="38">
        <v>0.87</v>
      </c>
      <c r="M151" s="46">
        <f>K151*L151</f>
        <v>352200.79499999998</v>
      </c>
      <c r="N151" s="59">
        <f t="shared" si="2"/>
        <v>352.2</v>
      </c>
    </row>
    <row r="152" spans="1:14" ht="20.25" x14ac:dyDescent="0.25">
      <c r="A152" s="36"/>
      <c r="B152" s="37"/>
      <c r="C152" s="37"/>
      <c r="D152" s="37"/>
      <c r="E152" s="37"/>
      <c r="F152" s="37"/>
      <c r="G152" s="41" t="s">
        <v>14</v>
      </c>
      <c r="H152" s="43">
        <v>16.5</v>
      </c>
      <c r="I152" s="8">
        <v>18467</v>
      </c>
      <c r="J152" s="37"/>
      <c r="K152" s="38"/>
      <c r="L152" s="38"/>
      <c r="M152" s="50"/>
      <c r="N152" s="61"/>
    </row>
    <row r="153" spans="1:14" ht="20.25" x14ac:dyDescent="0.25">
      <c r="A153" s="36"/>
      <c r="B153" s="37"/>
      <c r="C153" s="37"/>
      <c r="D153" s="37"/>
      <c r="E153" s="37"/>
      <c r="F153" s="37"/>
      <c r="G153" s="41" t="s">
        <v>15</v>
      </c>
      <c r="H153" s="48">
        <v>4</v>
      </c>
      <c r="I153" s="8">
        <v>15291</v>
      </c>
      <c r="J153" s="37"/>
      <c r="K153" s="38"/>
      <c r="L153" s="38"/>
      <c r="M153" s="50"/>
      <c r="N153" s="61"/>
    </row>
    <row r="154" spans="1:14" ht="40.5" x14ac:dyDescent="0.25">
      <c r="A154" s="36"/>
      <c r="B154" s="37"/>
      <c r="C154" s="37"/>
      <c r="D154" s="37"/>
      <c r="E154" s="37"/>
      <c r="F154" s="37"/>
      <c r="G154" s="41" t="s">
        <v>17</v>
      </c>
      <c r="H154" s="43">
        <v>3.5</v>
      </c>
      <c r="I154" s="8">
        <v>8402</v>
      </c>
      <c r="J154" s="37"/>
      <c r="K154" s="38"/>
      <c r="L154" s="38"/>
      <c r="M154" s="50"/>
      <c r="N154" s="61"/>
    </row>
    <row r="155" spans="1:14" ht="22.5" x14ac:dyDescent="0.25">
      <c r="A155" s="30" t="s">
        <v>78</v>
      </c>
      <c r="B155" s="31"/>
      <c r="C155" s="31"/>
      <c r="D155" s="31"/>
      <c r="E155" s="31"/>
      <c r="F155" s="31"/>
      <c r="G155" s="32"/>
      <c r="H155" s="33">
        <f>H156+H160+H163+H165+H167+H170+H172+H174+H177</f>
        <v>290.55999999999995</v>
      </c>
      <c r="I155" s="33" t="s">
        <v>13</v>
      </c>
      <c r="J155" s="33" t="s">
        <v>13</v>
      </c>
      <c r="K155" s="34">
        <f>K156+K160+K163+K165+K167+K170+K172+K174+K177</f>
        <v>2948304.9</v>
      </c>
      <c r="L155" s="33" t="s">
        <v>13</v>
      </c>
      <c r="M155" s="35">
        <f>M156+M160+M163+M165+M167+M170+M172+M174+M177</f>
        <v>2516831.9870000007</v>
      </c>
      <c r="N155" s="58"/>
    </row>
    <row r="156" spans="1:14" ht="20.25" x14ac:dyDescent="0.25">
      <c r="A156" s="36">
        <v>39</v>
      </c>
      <c r="B156" s="37" t="s">
        <v>44</v>
      </c>
      <c r="C156" s="37" t="s">
        <v>12</v>
      </c>
      <c r="D156" s="37" t="s">
        <v>12</v>
      </c>
      <c r="E156" s="37" t="s">
        <v>12</v>
      </c>
      <c r="F156" s="37" t="s">
        <v>12</v>
      </c>
      <c r="G156" s="37" t="s">
        <v>13</v>
      </c>
      <c r="H156" s="37">
        <v>4.5</v>
      </c>
      <c r="I156" s="37" t="s">
        <v>13</v>
      </c>
      <c r="J156" s="37">
        <v>398</v>
      </c>
      <c r="K156" s="38">
        <f>H157*I157+H158*I158+H159*I159+H156*J156</f>
        <v>73637</v>
      </c>
      <c r="L156" s="38">
        <v>0.9</v>
      </c>
      <c r="M156" s="46">
        <f>K156*L156</f>
        <v>66273.3</v>
      </c>
      <c r="N156" s="59">
        <f t="shared" si="2"/>
        <v>66.3</v>
      </c>
    </row>
    <row r="157" spans="1:14" ht="20.25" x14ac:dyDescent="0.25">
      <c r="A157" s="36"/>
      <c r="B157" s="37"/>
      <c r="C157" s="37"/>
      <c r="D157" s="37"/>
      <c r="E157" s="37"/>
      <c r="F157" s="37"/>
      <c r="G157" s="41" t="s">
        <v>14</v>
      </c>
      <c r="H157" s="43">
        <v>2.5</v>
      </c>
      <c r="I157" s="8">
        <v>18467</v>
      </c>
      <c r="J157" s="37"/>
      <c r="K157" s="38"/>
      <c r="L157" s="38"/>
      <c r="M157" s="50"/>
      <c r="N157" s="61"/>
    </row>
    <row r="158" spans="1:14" ht="20.25" x14ac:dyDescent="0.25">
      <c r="A158" s="36"/>
      <c r="B158" s="37"/>
      <c r="C158" s="37"/>
      <c r="D158" s="37"/>
      <c r="E158" s="37"/>
      <c r="F158" s="37"/>
      <c r="G158" s="41" t="s">
        <v>15</v>
      </c>
      <c r="H158" s="43">
        <v>0.5</v>
      </c>
      <c r="I158" s="8">
        <v>15291</v>
      </c>
      <c r="J158" s="37"/>
      <c r="K158" s="38"/>
      <c r="L158" s="38"/>
      <c r="M158" s="50"/>
      <c r="N158" s="61"/>
    </row>
    <row r="159" spans="1:14" ht="20.25" x14ac:dyDescent="0.25">
      <c r="A159" s="36"/>
      <c r="B159" s="37"/>
      <c r="C159" s="37"/>
      <c r="D159" s="37"/>
      <c r="E159" s="37"/>
      <c r="F159" s="37"/>
      <c r="G159" s="41" t="s">
        <v>16</v>
      </c>
      <c r="H159" s="43">
        <v>1.5</v>
      </c>
      <c r="I159" s="8">
        <v>12022</v>
      </c>
      <c r="J159" s="37"/>
      <c r="K159" s="38"/>
      <c r="L159" s="38"/>
      <c r="M159" s="50"/>
      <c r="N159" s="61"/>
    </row>
    <row r="160" spans="1:14" ht="20.25" x14ac:dyDescent="0.25">
      <c r="A160" s="36">
        <v>40</v>
      </c>
      <c r="B160" s="37" t="s">
        <v>39</v>
      </c>
      <c r="C160" s="37" t="s">
        <v>12</v>
      </c>
      <c r="D160" s="37" t="s">
        <v>12</v>
      </c>
      <c r="E160" s="37" t="s">
        <v>12</v>
      </c>
      <c r="F160" s="37" t="s">
        <v>12</v>
      </c>
      <c r="G160" s="37" t="s">
        <v>13</v>
      </c>
      <c r="H160" s="37">
        <v>32.4</v>
      </c>
      <c r="I160" s="37" t="s">
        <v>13</v>
      </c>
      <c r="J160" s="37">
        <v>398</v>
      </c>
      <c r="K160" s="38">
        <f>H161*I161+H162*I162+H160*J160</f>
        <v>386416.10000000003</v>
      </c>
      <c r="L160" s="38">
        <v>0.91</v>
      </c>
      <c r="M160" s="46">
        <f>K160*L160</f>
        <v>351638.65100000007</v>
      </c>
      <c r="N160" s="59">
        <f t="shared" si="2"/>
        <v>351.6</v>
      </c>
    </row>
    <row r="161" spans="1:14" ht="20.25" x14ac:dyDescent="0.25">
      <c r="A161" s="36"/>
      <c r="B161" s="37"/>
      <c r="C161" s="37"/>
      <c r="D161" s="37"/>
      <c r="E161" s="37"/>
      <c r="F161" s="37"/>
      <c r="G161" s="41" t="s">
        <v>16</v>
      </c>
      <c r="H161" s="43">
        <v>30.1</v>
      </c>
      <c r="I161" s="8">
        <v>12022</v>
      </c>
      <c r="J161" s="37"/>
      <c r="K161" s="38"/>
      <c r="L161" s="38"/>
      <c r="M161" s="50"/>
      <c r="N161" s="61"/>
    </row>
    <row r="162" spans="1:14" ht="20.25" x14ac:dyDescent="0.25">
      <c r="A162" s="36"/>
      <c r="B162" s="37"/>
      <c r="C162" s="37"/>
      <c r="D162" s="37"/>
      <c r="E162" s="37"/>
      <c r="F162" s="37"/>
      <c r="G162" s="41" t="s">
        <v>18</v>
      </c>
      <c r="H162" s="43">
        <v>2.2999999999999998</v>
      </c>
      <c r="I162" s="8">
        <v>5069</v>
      </c>
      <c r="J162" s="37"/>
      <c r="K162" s="38"/>
      <c r="L162" s="38"/>
      <c r="M162" s="50"/>
      <c r="N162" s="61"/>
    </row>
    <row r="163" spans="1:14" ht="20.25" x14ac:dyDescent="0.25">
      <c r="A163" s="36">
        <v>41</v>
      </c>
      <c r="B163" s="37" t="s">
        <v>40</v>
      </c>
      <c r="C163" s="37" t="s">
        <v>12</v>
      </c>
      <c r="D163" s="37" t="s">
        <v>12</v>
      </c>
      <c r="E163" s="37" t="s">
        <v>12</v>
      </c>
      <c r="F163" s="37" t="s">
        <v>12</v>
      </c>
      <c r="G163" s="37" t="s">
        <v>13</v>
      </c>
      <c r="H163" s="37">
        <v>5</v>
      </c>
      <c r="I163" s="37" t="s">
        <v>13</v>
      </c>
      <c r="J163" s="37">
        <v>398</v>
      </c>
      <c r="K163" s="38">
        <f>H164*I164+H163*J163</f>
        <v>62100</v>
      </c>
      <c r="L163" s="38">
        <v>0.93</v>
      </c>
      <c r="M163" s="46">
        <f>K163*L163</f>
        <v>57753</v>
      </c>
      <c r="N163" s="59">
        <f t="shared" si="2"/>
        <v>57.8</v>
      </c>
    </row>
    <row r="164" spans="1:14" ht="20.25" x14ac:dyDescent="0.25">
      <c r="A164" s="36"/>
      <c r="B164" s="37"/>
      <c r="C164" s="37"/>
      <c r="D164" s="37"/>
      <c r="E164" s="37"/>
      <c r="F164" s="37"/>
      <c r="G164" s="41" t="s">
        <v>16</v>
      </c>
      <c r="H164" s="8">
        <v>5</v>
      </c>
      <c r="I164" s="8">
        <v>12022</v>
      </c>
      <c r="J164" s="37"/>
      <c r="K164" s="38"/>
      <c r="L164" s="38"/>
      <c r="M164" s="50"/>
      <c r="N164" s="61"/>
    </row>
    <row r="165" spans="1:14" ht="20.25" x14ac:dyDescent="0.25">
      <c r="A165" s="36">
        <v>42</v>
      </c>
      <c r="B165" s="37" t="s">
        <v>54</v>
      </c>
      <c r="C165" s="37" t="s">
        <v>12</v>
      </c>
      <c r="D165" s="37" t="s">
        <v>12</v>
      </c>
      <c r="E165" s="37" t="s">
        <v>12</v>
      </c>
      <c r="F165" s="37" t="s">
        <v>12</v>
      </c>
      <c r="G165" s="37" t="s">
        <v>13</v>
      </c>
      <c r="H165" s="37">
        <v>5.14</v>
      </c>
      <c r="I165" s="37" t="s">
        <v>13</v>
      </c>
      <c r="J165" s="37">
        <v>398</v>
      </c>
      <c r="K165" s="38">
        <f>H166*I166+H165*J165</f>
        <v>63838.799999999996</v>
      </c>
      <c r="L165" s="38">
        <v>0.91</v>
      </c>
      <c r="M165" s="46">
        <f>K165*L165</f>
        <v>58093.307999999997</v>
      </c>
      <c r="N165" s="59">
        <f t="shared" si="2"/>
        <v>58.1</v>
      </c>
    </row>
    <row r="166" spans="1:14" ht="20.25" x14ac:dyDescent="0.25">
      <c r="A166" s="36"/>
      <c r="B166" s="37"/>
      <c r="C166" s="37"/>
      <c r="D166" s="37"/>
      <c r="E166" s="37"/>
      <c r="F166" s="37"/>
      <c r="G166" s="41" t="s">
        <v>16</v>
      </c>
      <c r="H166" s="38">
        <v>5.14</v>
      </c>
      <c r="I166" s="8">
        <v>12022</v>
      </c>
      <c r="J166" s="37"/>
      <c r="K166" s="38"/>
      <c r="L166" s="38"/>
      <c r="M166" s="50"/>
      <c r="N166" s="61"/>
    </row>
    <row r="167" spans="1:14" ht="20.25" x14ac:dyDescent="0.25">
      <c r="A167" s="36">
        <v>43</v>
      </c>
      <c r="B167" s="37" t="s">
        <v>134</v>
      </c>
      <c r="C167" s="37" t="s">
        <v>12</v>
      </c>
      <c r="D167" s="37" t="s">
        <v>12</v>
      </c>
      <c r="E167" s="37" t="s">
        <v>12</v>
      </c>
      <c r="F167" s="37" t="s">
        <v>12</v>
      </c>
      <c r="G167" s="37" t="s">
        <v>13</v>
      </c>
      <c r="H167" s="37">
        <v>85</v>
      </c>
      <c r="I167" s="37" t="s">
        <v>13</v>
      </c>
      <c r="J167" s="37">
        <v>398</v>
      </c>
      <c r="K167" s="38">
        <f>H168*I168+H169*I169+H167*J167</f>
        <v>874700</v>
      </c>
      <c r="L167" s="38">
        <v>0.9</v>
      </c>
      <c r="M167" s="46">
        <f>K167*L167</f>
        <v>787230</v>
      </c>
      <c r="N167" s="59">
        <f t="shared" si="2"/>
        <v>787.2</v>
      </c>
    </row>
    <row r="168" spans="1:14" ht="20.25" x14ac:dyDescent="0.25">
      <c r="A168" s="36"/>
      <c r="B168" s="37"/>
      <c r="C168" s="37"/>
      <c r="D168" s="37"/>
      <c r="E168" s="37"/>
      <c r="F168" s="37"/>
      <c r="G168" s="41" t="s">
        <v>16</v>
      </c>
      <c r="H168" s="8">
        <v>35</v>
      </c>
      <c r="I168" s="8">
        <v>12022</v>
      </c>
      <c r="J168" s="37"/>
      <c r="K168" s="38"/>
      <c r="L168" s="38"/>
      <c r="M168" s="50"/>
      <c r="N168" s="61"/>
    </row>
    <row r="169" spans="1:14" ht="40.5" x14ac:dyDescent="0.25">
      <c r="A169" s="36"/>
      <c r="B169" s="37"/>
      <c r="C169" s="37"/>
      <c r="D169" s="37"/>
      <c r="E169" s="37"/>
      <c r="F169" s="37"/>
      <c r="G169" s="41" t="s">
        <v>17</v>
      </c>
      <c r="H169" s="8">
        <v>50</v>
      </c>
      <c r="I169" s="8">
        <v>8402</v>
      </c>
      <c r="J169" s="37"/>
      <c r="K169" s="38"/>
      <c r="L169" s="38"/>
      <c r="M169" s="50"/>
      <c r="N169" s="61"/>
    </row>
    <row r="170" spans="1:14" ht="20.25" x14ac:dyDescent="0.25">
      <c r="A170" s="36">
        <v>44</v>
      </c>
      <c r="B170" s="37" t="s">
        <v>135</v>
      </c>
      <c r="C170" s="37" t="s">
        <v>12</v>
      </c>
      <c r="D170" s="37" t="s">
        <v>12</v>
      </c>
      <c r="E170" s="37" t="s">
        <v>12</v>
      </c>
      <c r="F170" s="37" t="s">
        <v>12</v>
      </c>
      <c r="G170" s="37" t="s">
        <v>13</v>
      </c>
      <c r="H170" s="37">
        <v>46.8</v>
      </c>
      <c r="I170" s="37" t="s">
        <v>13</v>
      </c>
      <c r="J170" s="37">
        <v>398</v>
      </c>
      <c r="K170" s="38">
        <f>H171*I171+H170*J170</f>
        <v>255855.59999999998</v>
      </c>
      <c r="L170" s="38">
        <v>0.9</v>
      </c>
      <c r="M170" s="46">
        <f>K170*L170</f>
        <v>230270.03999999998</v>
      </c>
      <c r="N170" s="59">
        <f t="shared" si="2"/>
        <v>230.3</v>
      </c>
    </row>
    <row r="171" spans="1:14" ht="20.25" x14ac:dyDescent="0.25">
      <c r="A171" s="36"/>
      <c r="B171" s="37"/>
      <c r="C171" s="37"/>
      <c r="D171" s="37"/>
      <c r="E171" s="37"/>
      <c r="F171" s="37"/>
      <c r="G171" s="41" t="s">
        <v>18</v>
      </c>
      <c r="H171" s="43">
        <v>46.8</v>
      </c>
      <c r="I171" s="8">
        <v>5069</v>
      </c>
      <c r="J171" s="37"/>
      <c r="K171" s="38"/>
      <c r="L171" s="38"/>
      <c r="M171" s="50"/>
      <c r="N171" s="61"/>
    </row>
    <row r="172" spans="1:14" ht="20.25" x14ac:dyDescent="0.25">
      <c r="A172" s="36">
        <v>45</v>
      </c>
      <c r="B172" s="37" t="s">
        <v>136</v>
      </c>
      <c r="C172" s="37" t="s">
        <v>12</v>
      </c>
      <c r="D172" s="37" t="s">
        <v>12</v>
      </c>
      <c r="E172" s="37" t="s">
        <v>12</v>
      </c>
      <c r="F172" s="37" t="s">
        <v>12</v>
      </c>
      <c r="G172" s="37" t="s">
        <v>13</v>
      </c>
      <c r="H172" s="37">
        <v>0.87</v>
      </c>
      <c r="I172" s="37" t="s">
        <v>13</v>
      </c>
      <c r="J172" s="37">
        <v>398</v>
      </c>
      <c r="K172" s="38">
        <f>H173*I173+H172*J172</f>
        <v>10805.4</v>
      </c>
      <c r="L172" s="38">
        <v>0.92</v>
      </c>
      <c r="M172" s="46">
        <f>K172*L172</f>
        <v>9940.9680000000008</v>
      </c>
      <c r="N172" s="59">
        <f t="shared" si="2"/>
        <v>9.9</v>
      </c>
    </row>
    <row r="173" spans="1:14" ht="20.25" x14ac:dyDescent="0.25">
      <c r="A173" s="36"/>
      <c r="B173" s="37"/>
      <c r="C173" s="37"/>
      <c r="D173" s="37"/>
      <c r="E173" s="37"/>
      <c r="F173" s="37"/>
      <c r="G173" s="41" t="s">
        <v>16</v>
      </c>
      <c r="H173" s="38">
        <v>0.87</v>
      </c>
      <c r="I173" s="8">
        <v>12022</v>
      </c>
      <c r="J173" s="37"/>
      <c r="K173" s="38"/>
      <c r="L173" s="38"/>
      <c r="M173" s="50"/>
      <c r="N173" s="61"/>
    </row>
    <row r="174" spans="1:14" ht="20.25" x14ac:dyDescent="0.25">
      <c r="A174" s="36">
        <v>46</v>
      </c>
      <c r="B174" s="37" t="s">
        <v>45</v>
      </c>
      <c r="C174" s="37" t="s">
        <v>12</v>
      </c>
      <c r="D174" s="37" t="s">
        <v>12</v>
      </c>
      <c r="E174" s="37" t="s">
        <v>12</v>
      </c>
      <c r="F174" s="37" t="s">
        <v>12</v>
      </c>
      <c r="G174" s="37" t="s">
        <v>13</v>
      </c>
      <c r="H174" s="37">
        <v>70.849999999999994</v>
      </c>
      <c r="I174" s="37" t="s">
        <v>13</v>
      </c>
      <c r="J174" s="37">
        <v>398</v>
      </c>
      <c r="K174" s="38">
        <f>H175*I175+H176*I176+H174*J174</f>
        <v>817512.00000000012</v>
      </c>
      <c r="L174" s="38">
        <v>0.71</v>
      </c>
      <c r="M174" s="46">
        <f>K174*L174</f>
        <v>580433.52</v>
      </c>
      <c r="N174" s="59">
        <f t="shared" si="2"/>
        <v>580.4</v>
      </c>
    </row>
    <row r="175" spans="1:14" ht="20.25" x14ac:dyDescent="0.25">
      <c r="A175" s="36"/>
      <c r="B175" s="37"/>
      <c r="C175" s="37"/>
      <c r="D175" s="37"/>
      <c r="E175" s="37"/>
      <c r="F175" s="37"/>
      <c r="G175" s="41" t="s">
        <v>16</v>
      </c>
      <c r="H175" s="43">
        <v>53.6</v>
      </c>
      <c r="I175" s="8">
        <v>12022</v>
      </c>
      <c r="J175" s="37"/>
      <c r="K175" s="38"/>
      <c r="L175" s="38"/>
      <c r="M175" s="50"/>
      <c r="N175" s="61"/>
    </row>
    <row r="176" spans="1:14" ht="40.5" x14ac:dyDescent="0.25">
      <c r="A176" s="36"/>
      <c r="B176" s="37"/>
      <c r="C176" s="37"/>
      <c r="D176" s="37"/>
      <c r="E176" s="37"/>
      <c r="F176" s="37"/>
      <c r="G176" s="41" t="s">
        <v>17</v>
      </c>
      <c r="H176" s="38">
        <v>17.25</v>
      </c>
      <c r="I176" s="8">
        <v>8402</v>
      </c>
      <c r="J176" s="37"/>
      <c r="K176" s="38"/>
      <c r="L176" s="38"/>
      <c r="M176" s="50"/>
      <c r="N176" s="61"/>
    </row>
    <row r="177" spans="1:14" ht="20.25" x14ac:dyDescent="0.25">
      <c r="A177" s="36">
        <v>47</v>
      </c>
      <c r="B177" s="37" t="s">
        <v>46</v>
      </c>
      <c r="C177" s="37" t="s">
        <v>12</v>
      </c>
      <c r="D177" s="37" t="s">
        <v>12</v>
      </c>
      <c r="E177" s="37" t="s">
        <v>12</v>
      </c>
      <c r="F177" s="37" t="s">
        <v>12</v>
      </c>
      <c r="G177" s="37" t="s">
        <v>13</v>
      </c>
      <c r="H177" s="37">
        <v>40</v>
      </c>
      <c r="I177" s="37" t="s">
        <v>13</v>
      </c>
      <c r="J177" s="37">
        <v>398</v>
      </c>
      <c r="K177" s="38">
        <f>H178*I178+H179*I179+H180*I180+H181*I181+H177*J177</f>
        <v>403440</v>
      </c>
      <c r="L177" s="38">
        <v>0.93</v>
      </c>
      <c r="M177" s="46">
        <f>K177*L177</f>
        <v>375199.2</v>
      </c>
      <c r="N177" s="59">
        <f t="shared" si="2"/>
        <v>375.2</v>
      </c>
    </row>
    <row r="178" spans="1:14" ht="20.25" x14ac:dyDescent="0.25">
      <c r="A178" s="36"/>
      <c r="B178" s="37"/>
      <c r="C178" s="37"/>
      <c r="D178" s="37"/>
      <c r="E178" s="37"/>
      <c r="F178" s="37"/>
      <c r="G178" s="41" t="s">
        <v>14</v>
      </c>
      <c r="H178" s="8">
        <v>5</v>
      </c>
      <c r="I178" s="8">
        <v>18467</v>
      </c>
      <c r="J178" s="37"/>
      <c r="K178" s="38"/>
      <c r="L178" s="38"/>
      <c r="M178" s="50"/>
      <c r="N178" s="61"/>
    </row>
    <row r="179" spans="1:14" ht="20.25" x14ac:dyDescent="0.25">
      <c r="A179" s="36"/>
      <c r="B179" s="37"/>
      <c r="C179" s="37"/>
      <c r="D179" s="37"/>
      <c r="E179" s="37"/>
      <c r="F179" s="37"/>
      <c r="G179" s="41" t="s">
        <v>15</v>
      </c>
      <c r="H179" s="8">
        <v>5</v>
      </c>
      <c r="I179" s="8">
        <v>15291</v>
      </c>
      <c r="J179" s="37"/>
      <c r="K179" s="38"/>
      <c r="L179" s="38"/>
      <c r="M179" s="50"/>
      <c r="N179" s="61"/>
    </row>
    <row r="180" spans="1:14" ht="40.5" x14ac:dyDescent="0.25">
      <c r="A180" s="36"/>
      <c r="B180" s="37"/>
      <c r="C180" s="37"/>
      <c r="D180" s="37"/>
      <c r="E180" s="37"/>
      <c r="F180" s="37"/>
      <c r="G180" s="41" t="s">
        <v>17</v>
      </c>
      <c r="H180" s="8">
        <v>20</v>
      </c>
      <c r="I180" s="8">
        <v>8402</v>
      </c>
      <c r="J180" s="37"/>
      <c r="K180" s="38"/>
      <c r="L180" s="38"/>
      <c r="M180" s="50"/>
      <c r="N180" s="61"/>
    </row>
    <row r="181" spans="1:14" ht="20.25" x14ac:dyDescent="0.25">
      <c r="A181" s="36"/>
      <c r="B181" s="37"/>
      <c r="C181" s="37"/>
      <c r="D181" s="37"/>
      <c r="E181" s="37"/>
      <c r="F181" s="37"/>
      <c r="G181" s="41" t="s">
        <v>18</v>
      </c>
      <c r="H181" s="8">
        <v>10</v>
      </c>
      <c r="I181" s="8">
        <v>5069</v>
      </c>
      <c r="J181" s="37"/>
      <c r="K181" s="38"/>
      <c r="L181" s="38"/>
      <c r="M181" s="50"/>
      <c r="N181" s="61"/>
    </row>
    <row r="182" spans="1:14" ht="22.5" x14ac:dyDescent="0.25">
      <c r="A182" s="30" t="s">
        <v>51</v>
      </c>
      <c r="B182" s="31"/>
      <c r="C182" s="31"/>
      <c r="D182" s="31"/>
      <c r="E182" s="31"/>
      <c r="F182" s="31"/>
      <c r="G182" s="32"/>
      <c r="H182" s="33">
        <f>H183</f>
        <v>2.79</v>
      </c>
      <c r="I182" s="33" t="s">
        <v>13</v>
      </c>
      <c r="J182" s="33" t="s">
        <v>13</v>
      </c>
      <c r="K182" s="34">
        <f>K183</f>
        <v>42617.899999999994</v>
      </c>
      <c r="L182" s="33" t="s">
        <v>13</v>
      </c>
      <c r="M182" s="35">
        <f>M183</f>
        <v>32815.782999999996</v>
      </c>
      <c r="N182" s="58"/>
    </row>
    <row r="183" spans="1:14" ht="20.25" x14ac:dyDescent="0.25">
      <c r="A183" s="36">
        <v>48</v>
      </c>
      <c r="B183" s="37" t="s">
        <v>51</v>
      </c>
      <c r="C183" s="37" t="s">
        <v>12</v>
      </c>
      <c r="D183" s="37" t="s">
        <v>12</v>
      </c>
      <c r="E183" s="37" t="s">
        <v>12</v>
      </c>
      <c r="F183" s="37" t="s">
        <v>12</v>
      </c>
      <c r="G183" s="37" t="s">
        <v>13</v>
      </c>
      <c r="H183" s="37">
        <v>2.79</v>
      </c>
      <c r="I183" s="37" t="s">
        <v>13</v>
      </c>
      <c r="J183" s="37">
        <v>398</v>
      </c>
      <c r="K183" s="38">
        <f>H184*I184+H185*I185+H186*I186+H187*I187+H188*I188+H183*J183</f>
        <v>42617.899999999994</v>
      </c>
      <c r="L183" s="38">
        <v>0.77</v>
      </c>
      <c r="M183" s="46">
        <f>K183*L183</f>
        <v>32815.782999999996</v>
      </c>
      <c r="N183" s="59">
        <f t="shared" si="2"/>
        <v>32.799999999999997</v>
      </c>
    </row>
    <row r="184" spans="1:14" ht="20.25" x14ac:dyDescent="0.25">
      <c r="A184" s="36"/>
      <c r="B184" s="37"/>
      <c r="C184" s="37"/>
      <c r="D184" s="37"/>
      <c r="E184" s="37"/>
      <c r="F184" s="37"/>
      <c r="G184" s="41" t="s">
        <v>14</v>
      </c>
      <c r="H184" s="38">
        <v>0.05</v>
      </c>
      <c r="I184" s="8">
        <v>18467</v>
      </c>
      <c r="J184" s="37"/>
      <c r="K184" s="38"/>
      <c r="L184" s="38"/>
      <c r="M184" s="50"/>
      <c r="N184" s="50"/>
    </row>
    <row r="185" spans="1:14" ht="20.25" x14ac:dyDescent="0.25">
      <c r="A185" s="36"/>
      <c r="B185" s="37"/>
      <c r="C185" s="37"/>
      <c r="D185" s="37"/>
      <c r="E185" s="37"/>
      <c r="F185" s="37"/>
      <c r="G185" s="41" t="s">
        <v>15</v>
      </c>
      <c r="H185" s="43">
        <v>2.5</v>
      </c>
      <c r="I185" s="8">
        <v>15291</v>
      </c>
      <c r="J185" s="37"/>
      <c r="K185" s="38"/>
      <c r="L185" s="38"/>
      <c r="M185" s="50"/>
      <c r="N185" s="50"/>
    </row>
    <row r="186" spans="1:14" ht="20.25" x14ac:dyDescent="0.25">
      <c r="A186" s="36"/>
      <c r="B186" s="37"/>
      <c r="C186" s="37"/>
      <c r="D186" s="37"/>
      <c r="E186" s="37"/>
      <c r="F186" s="37"/>
      <c r="G186" s="41" t="s">
        <v>16</v>
      </c>
      <c r="H186" s="38">
        <v>0.14000000000000001</v>
      </c>
      <c r="I186" s="8">
        <v>12022</v>
      </c>
      <c r="J186" s="37"/>
      <c r="K186" s="38"/>
      <c r="L186" s="38"/>
      <c r="M186" s="50"/>
      <c r="N186" s="50"/>
    </row>
    <row r="187" spans="1:14" ht="40.5" x14ac:dyDescent="0.25">
      <c r="A187" s="36"/>
      <c r="B187" s="37"/>
      <c r="C187" s="37"/>
      <c r="D187" s="37"/>
      <c r="E187" s="37"/>
      <c r="F187" s="37"/>
      <c r="G187" s="41" t="s">
        <v>17</v>
      </c>
      <c r="H187" s="38">
        <v>0.05</v>
      </c>
      <c r="I187" s="8">
        <v>8402</v>
      </c>
      <c r="J187" s="37"/>
      <c r="K187" s="38"/>
      <c r="L187" s="38"/>
      <c r="M187" s="50"/>
      <c r="N187" s="50"/>
    </row>
    <row r="188" spans="1:14" ht="21" thickBot="1" x14ac:dyDescent="0.3">
      <c r="A188" s="51"/>
      <c r="B188" s="52"/>
      <c r="C188" s="52"/>
      <c r="D188" s="52"/>
      <c r="E188" s="52"/>
      <c r="F188" s="52"/>
      <c r="G188" s="53" t="s">
        <v>18</v>
      </c>
      <c r="H188" s="54">
        <v>0.05</v>
      </c>
      <c r="I188" s="55">
        <v>5069</v>
      </c>
      <c r="J188" s="52"/>
      <c r="K188" s="54"/>
      <c r="L188" s="54"/>
      <c r="M188" s="56"/>
      <c r="N188" s="56"/>
    </row>
  </sheetData>
  <mergeCells count="32">
    <mergeCell ref="A145:G145"/>
    <mergeCell ref="A150:G150"/>
    <mergeCell ref="A155:G155"/>
    <mergeCell ref="A182:G182"/>
    <mergeCell ref="A72:G72"/>
    <mergeCell ref="A83:G83"/>
    <mergeCell ref="A89:G89"/>
    <mergeCell ref="A94:G94"/>
    <mergeCell ref="A102:G102"/>
    <mergeCell ref="A142:G142"/>
    <mergeCell ref="A42:G42"/>
    <mergeCell ref="N4:N6"/>
    <mergeCell ref="C5:C6"/>
    <mergeCell ref="D5:D6"/>
    <mergeCell ref="E5:E6"/>
    <mergeCell ref="F5:F6"/>
    <mergeCell ref="G5:G6"/>
    <mergeCell ref="A7:G7"/>
    <mergeCell ref="A8:G8"/>
    <mergeCell ref="A16:G16"/>
    <mergeCell ref="A27:G27"/>
    <mergeCell ref="A37:G37"/>
    <mergeCell ref="A3:M3"/>
    <mergeCell ref="A4:A6"/>
    <mergeCell ref="B4:B6"/>
    <mergeCell ref="C4:G4"/>
    <mergeCell ref="H4:H6"/>
    <mergeCell ref="I4:I6"/>
    <mergeCell ref="J4:J6"/>
    <mergeCell ref="K4:K6"/>
    <mergeCell ref="L4:L6"/>
    <mergeCell ref="M4:M6"/>
  </mergeCells>
  <pageMargins left="0.25" right="0.25" top="0.75" bottom="0.75" header="0.3" footer="0.3"/>
  <pageSetup paperSize="9" scale="3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view="pageBreakPreview" topLeftCell="A118" zoomScale="70" zoomScaleNormal="70" zoomScaleSheetLayoutView="70" workbookViewId="0">
      <selection activeCell="M13" sqref="M13"/>
    </sheetView>
  </sheetViews>
  <sheetFormatPr defaultRowHeight="15" x14ac:dyDescent="0.25"/>
  <cols>
    <col min="1" max="1" width="10.140625" style="7" customWidth="1"/>
    <col min="2" max="2" width="55.42578125" style="7" customWidth="1"/>
    <col min="3" max="3" width="13" style="7" customWidth="1"/>
    <col min="4" max="4" width="16.5703125" style="7" customWidth="1"/>
    <col min="5" max="5" width="16.42578125" style="7" customWidth="1"/>
    <col min="6" max="6" width="16.7109375" style="7" customWidth="1"/>
    <col min="7" max="7" width="19.85546875" style="7" customWidth="1"/>
    <col min="8" max="8" width="22.85546875" style="7" customWidth="1"/>
    <col min="9" max="9" width="19.5703125" style="7" customWidth="1"/>
    <col min="10" max="10" width="18" style="7" customWidth="1"/>
    <col min="11" max="11" width="28.42578125" style="7" customWidth="1"/>
    <col min="12" max="12" width="16.85546875" style="7" customWidth="1"/>
    <col min="13" max="13" width="31.42578125" style="7" customWidth="1"/>
    <col min="14" max="14" width="18" style="7" hidden="1" customWidth="1"/>
    <col min="15" max="15" width="18" style="7" customWidth="1"/>
    <col min="16" max="16384" width="9.140625" style="7"/>
  </cols>
  <sheetData>
    <row r="1" spans="1:15" ht="15.75" x14ac:dyDescent="0.25">
      <c r="O1" s="93" t="s">
        <v>140</v>
      </c>
    </row>
    <row r="2" spans="1:15" ht="15.75" x14ac:dyDescent="0.25">
      <c r="O2" s="93" t="s">
        <v>143</v>
      </c>
    </row>
    <row r="3" spans="1:15" ht="98.25" customHeight="1" thickBot="1" x14ac:dyDescent="0.3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</row>
    <row r="4" spans="1:15" ht="55.5" customHeight="1" x14ac:dyDescent="0.25">
      <c r="A4" s="64" t="s">
        <v>0</v>
      </c>
      <c r="B4" s="65" t="s">
        <v>4</v>
      </c>
      <c r="C4" s="65" t="s">
        <v>5</v>
      </c>
      <c r="D4" s="65"/>
      <c r="E4" s="65"/>
      <c r="F4" s="65"/>
      <c r="G4" s="65"/>
      <c r="H4" s="65" t="s">
        <v>81</v>
      </c>
      <c r="I4" s="65" t="s">
        <v>2</v>
      </c>
      <c r="J4" s="65" t="s">
        <v>3</v>
      </c>
      <c r="K4" s="65" t="s">
        <v>6</v>
      </c>
      <c r="L4" s="65" t="s">
        <v>82</v>
      </c>
      <c r="M4" s="16" t="s">
        <v>1</v>
      </c>
      <c r="N4" s="16" t="s">
        <v>90</v>
      </c>
      <c r="O4" s="16" t="s">
        <v>91</v>
      </c>
    </row>
    <row r="5" spans="1:15" ht="150" customHeight="1" x14ac:dyDescent="0.25">
      <c r="A5" s="66"/>
      <c r="B5" s="19"/>
      <c r="C5" s="19" t="s">
        <v>7</v>
      </c>
      <c r="D5" s="19" t="s">
        <v>8</v>
      </c>
      <c r="E5" s="19" t="s">
        <v>9</v>
      </c>
      <c r="F5" s="19" t="s">
        <v>10</v>
      </c>
      <c r="G5" s="19" t="s">
        <v>80</v>
      </c>
      <c r="H5" s="19"/>
      <c r="I5" s="19"/>
      <c r="J5" s="19"/>
      <c r="K5" s="19"/>
      <c r="L5" s="19"/>
      <c r="M5" s="21"/>
      <c r="N5" s="21"/>
      <c r="O5" s="21"/>
    </row>
    <row r="6" spans="1:15" ht="15" customHeight="1" x14ac:dyDescent="0.25">
      <c r="A6" s="6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1"/>
      <c r="N6" s="21"/>
      <c r="O6" s="21"/>
    </row>
    <row r="7" spans="1:15" ht="37.5" customHeight="1" x14ac:dyDescent="0.25">
      <c r="A7" s="94" t="s">
        <v>79</v>
      </c>
      <c r="B7" s="95"/>
      <c r="C7" s="95"/>
      <c r="D7" s="95"/>
      <c r="E7" s="95"/>
      <c r="F7" s="95"/>
      <c r="G7" s="96"/>
      <c r="H7" s="97">
        <f>H8+H29+H48+H54+H60+H87+H101+H107+H118+H134+H171+H181+H187+H196+H220</f>
        <v>2520.5329999999994</v>
      </c>
      <c r="I7" s="98" t="s">
        <v>13</v>
      </c>
      <c r="J7" s="98" t="s">
        <v>13</v>
      </c>
      <c r="K7" s="97">
        <f>K8+K29+K48+K54+K60+K87+K101+K107+K118+K134+K171+K181+K187+K196+K220</f>
        <v>26470587.400000002</v>
      </c>
      <c r="L7" s="98" t="s">
        <v>13</v>
      </c>
      <c r="M7" s="99">
        <f>M8+M29+M48+M54+M60+M87+M101+M107+M118+M134+M171+M181+M187+M196+M220</f>
        <v>23450312.482299998</v>
      </c>
      <c r="N7" s="99"/>
      <c r="O7" s="99">
        <f>SUM(O9:O226)</f>
        <v>23452.599999999995</v>
      </c>
    </row>
    <row r="8" spans="1:15" ht="22.5" x14ac:dyDescent="0.25">
      <c r="A8" s="67" t="s">
        <v>65</v>
      </c>
      <c r="B8" s="68"/>
      <c r="C8" s="68"/>
      <c r="D8" s="68"/>
      <c r="E8" s="68"/>
      <c r="F8" s="68"/>
      <c r="G8" s="69"/>
      <c r="H8" s="70">
        <f>H9+H15+H20+H23</f>
        <v>394.00000000000006</v>
      </c>
      <c r="I8" s="70" t="s">
        <v>13</v>
      </c>
      <c r="J8" s="70" t="s">
        <v>13</v>
      </c>
      <c r="K8" s="71">
        <f>K9+K15+K20+K23</f>
        <v>4015963.8000000003</v>
      </c>
      <c r="L8" s="70" t="s">
        <v>13</v>
      </c>
      <c r="M8" s="71">
        <f>M9+M15+M20+M23</f>
        <v>3661552.7579999999</v>
      </c>
      <c r="N8" s="71"/>
      <c r="O8" s="71"/>
    </row>
    <row r="9" spans="1:15" ht="20.25" x14ac:dyDescent="0.25">
      <c r="A9" s="3"/>
      <c r="B9" s="4" t="s">
        <v>55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13</v>
      </c>
      <c r="H9" s="4">
        <v>170</v>
      </c>
      <c r="I9" s="4" t="s">
        <v>13</v>
      </c>
      <c r="J9" s="4">
        <v>398</v>
      </c>
      <c r="K9" s="5">
        <f>H10*I10+H11*I11+H12*I12+H13*I13+H14*I14+H9*J9</f>
        <v>1764591.5</v>
      </c>
      <c r="L9" s="5">
        <v>0.91</v>
      </c>
      <c r="M9" s="6">
        <f>K9*L9</f>
        <v>1605778.2650000001</v>
      </c>
      <c r="N9" s="72">
        <f>M9/1000</f>
        <v>1605.7782650000001</v>
      </c>
      <c r="O9" s="72">
        <f>ROUND(N9,1)</f>
        <v>1605.8</v>
      </c>
    </row>
    <row r="10" spans="1:15" ht="20.25" x14ac:dyDescent="0.25">
      <c r="A10" s="3"/>
      <c r="B10" s="4"/>
      <c r="C10" s="4"/>
      <c r="D10" s="4"/>
      <c r="E10" s="4"/>
      <c r="F10" s="4"/>
      <c r="G10" s="73" t="s">
        <v>14</v>
      </c>
      <c r="H10" s="4">
        <v>20</v>
      </c>
      <c r="I10" s="74">
        <v>18467</v>
      </c>
      <c r="J10" s="4"/>
      <c r="K10" s="4"/>
      <c r="L10" s="4"/>
      <c r="M10" s="75"/>
      <c r="N10" s="75"/>
      <c r="O10" s="75"/>
    </row>
    <row r="11" spans="1:15" ht="20.25" x14ac:dyDescent="0.25">
      <c r="A11" s="3"/>
      <c r="B11" s="4"/>
      <c r="C11" s="4"/>
      <c r="D11" s="4"/>
      <c r="E11" s="4"/>
      <c r="F11" s="4"/>
      <c r="G11" s="73" t="s">
        <v>15</v>
      </c>
      <c r="H11" s="4">
        <v>20</v>
      </c>
      <c r="I11" s="74">
        <v>15291</v>
      </c>
      <c r="J11" s="4"/>
      <c r="K11" s="4"/>
      <c r="L11" s="4"/>
      <c r="M11" s="75"/>
      <c r="N11" s="75"/>
      <c r="O11" s="75"/>
    </row>
    <row r="12" spans="1:15" ht="20.25" x14ac:dyDescent="0.25">
      <c r="A12" s="3"/>
      <c r="B12" s="4"/>
      <c r="C12" s="4"/>
      <c r="D12" s="4"/>
      <c r="E12" s="4"/>
      <c r="F12" s="4"/>
      <c r="G12" s="73" t="s">
        <v>16</v>
      </c>
      <c r="H12" s="4">
        <v>21.5</v>
      </c>
      <c r="I12" s="74">
        <v>12022</v>
      </c>
      <c r="J12" s="4"/>
      <c r="K12" s="4"/>
      <c r="L12" s="4"/>
      <c r="M12" s="75"/>
      <c r="N12" s="75"/>
      <c r="O12" s="75"/>
    </row>
    <row r="13" spans="1:15" ht="20.25" x14ac:dyDescent="0.25">
      <c r="A13" s="3"/>
      <c r="B13" s="4"/>
      <c r="C13" s="4"/>
      <c r="D13" s="4"/>
      <c r="E13" s="4"/>
      <c r="F13" s="4"/>
      <c r="G13" s="73" t="s">
        <v>17</v>
      </c>
      <c r="H13" s="4">
        <v>64</v>
      </c>
      <c r="I13" s="74">
        <v>8402</v>
      </c>
      <c r="J13" s="4"/>
      <c r="K13" s="4"/>
      <c r="L13" s="4"/>
      <c r="M13" s="75"/>
      <c r="N13" s="75"/>
      <c r="O13" s="75"/>
    </row>
    <row r="14" spans="1:15" ht="20.25" x14ac:dyDescent="0.25">
      <c r="A14" s="3"/>
      <c r="B14" s="4"/>
      <c r="C14" s="4"/>
      <c r="D14" s="4"/>
      <c r="E14" s="4"/>
      <c r="F14" s="4"/>
      <c r="G14" s="73" t="s">
        <v>18</v>
      </c>
      <c r="H14" s="4">
        <v>44.5</v>
      </c>
      <c r="I14" s="74">
        <v>5069</v>
      </c>
      <c r="J14" s="4"/>
      <c r="K14" s="4"/>
      <c r="L14" s="4"/>
      <c r="M14" s="75"/>
      <c r="N14" s="75"/>
      <c r="O14" s="75"/>
    </row>
    <row r="15" spans="1:15" ht="20.25" x14ac:dyDescent="0.25">
      <c r="A15" s="3"/>
      <c r="B15" s="4" t="s">
        <v>35</v>
      </c>
      <c r="C15" s="4" t="s">
        <v>12</v>
      </c>
      <c r="D15" s="4" t="s">
        <v>12</v>
      </c>
      <c r="E15" s="4" t="s">
        <v>12</v>
      </c>
      <c r="F15" s="4" t="s">
        <v>12</v>
      </c>
      <c r="G15" s="4" t="s">
        <v>13</v>
      </c>
      <c r="H15" s="4">
        <v>92.3</v>
      </c>
      <c r="I15" s="4" t="s">
        <v>13</v>
      </c>
      <c r="J15" s="4">
        <v>398</v>
      </c>
      <c r="K15" s="5">
        <f>H16*I16+H17*I17+H18*I18+H15*J15</f>
        <v>822250.20000000007</v>
      </c>
      <c r="L15" s="5">
        <v>0.91</v>
      </c>
      <c r="M15" s="6">
        <f>K15*L15</f>
        <v>748247.68200000015</v>
      </c>
      <c r="N15" s="72">
        <f>M15/1000</f>
        <v>748.24768200000017</v>
      </c>
      <c r="O15" s="72">
        <v>748.3</v>
      </c>
    </row>
    <row r="16" spans="1:15" ht="20.25" x14ac:dyDescent="0.25">
      <c r="A16" s="3"/>
      <c r="B16" s="4"/>
      <c r="C16" s="4"/>
      <c r="D16" s="4"/>
      <c r="E16" s="4"/>
      <c r="F16" s="4"/>
      <c r="G16" s="73" t="s">
        <v>14</v>
      </c>
      <c r="H16" s="4">
        <v>10</v>
      </c>
      <c r="I16" s="74">
        <v>18467</v>
      </c>
      <c r="J16" s="4"/>
      <c r="K16" s="4"/>
      <c r="L16" s="4"/>
      <c r="M16" s="75"/>
      <c r="N16" s="75"/>
      <c r="O16" s="75"/>
    </row>
    <row r="17" spans="1:15" ht="20.25" x14ac:dyDescent="0.25">
      <c r="A17" s="3"/>
      <c r="B17" s="4"/>
      <c r="C17" s="4"/>
      <c r="D17" s="4"/>
      <c r="E17" s="4"/>
      <c r="F17" s="4"/>
      <c r="G17" s="73" t="s">
        <v>15</v>
      </c>
      <c r="H17" s="4">
        <v>15</v>
      </c>
      <c r="I17" s="74">
        <v>15291</v>
      </c>
      <c r="J17" s="4"/>
      <c r="K17" s="4"/>
      <c r="L17" s="4"/>
      <c r="M17" s="75"/>
      <c r="N17" s="75"/>
      <c r="O17" s="75"/>
    </row>
    <row r="18" spans="1:15" ht="20.25" x14ac:dyDescent="0.25">
      <c r="A18" s="3"/>
      <c r="B18" s="4"/>
      <c r="C18" s="4"/>
      <c r="D18" s="4"/>
      <c r="E18" s="4"/>
      <c r="F18" s="4"/>
      <c r="G18" s="73" t="s">
        <v>16</v>
      </c>
      <c r="H18" s="4">
        <v>30.9</v>
      </c>
      <c r="I18" s="74">
        <v>12022</v>
      </c>
      <c r="J18" s="4"/>
      <c r="K18" s="4"/>
      <c r="L18" s="4"/>
      <c r="M18" s="75"/>
      <c r="N18" s="75"/>
      <c r="O18" s="75"/>
    </row>
    <row r="19" spans="1:15" ht="20.25" x14ac:dyDescent="0.25">
      <c r="A19" s="3"/>
      <c r="B19" s="4"/>
      <c r="C19" s="4"/>
      <c r="D19" s="4"/>
      <c r="E19" s="4"/>
      <c r="F19" s="4"/>
      <c r="G19" s="73" t="s">
        <v>17</v>
      </c>
      <c r="H19" s="4">
        <v>36.4</v>
      </c>
      <c r="I19" s="74">
        <v>8402</v>
      </c>
      <c r="J19" s="4"/>
      <c r="K19" s="4"/>
      <c r="L19" s="4"/>
      <c r="M19" s="75"/>
      <c r="N19" s="75"/>
      <c r="O19" s="75"/>
    </row>
    <row r="20" spans="1:15" ht="20.25" x14ac:dyDescent="0.25">
      <c r="A20" s="3"/>
      <c r="B20" s="4" t="s">
        <v>30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13</v>
      </c>
      <c r="H20" s="4">
        <v>68.400000000000006</v>
      </c>
      <c r="I20" s="4" t="s">
        <v>13</v>
      </c>
      <c r="J20" s="4">
        <v>398</v>
      </c>
      <c r="K20" s="5">
        <f>H21*I21+H22*I22+H20*J20</f>
        <v>702570</v>
      </c>
      <c r="L20" s="5">
        <v>0.92</v>
      </c>
      <c r="M20" s="6">
        <f>K20*L20</f>
        <v>646364.4</v>
      </c>
      <c r="N20" s="72">
        <f>M20/1000</f>
        <v>646.36440000000005</v>
      </c>
      <c r="O20" s="72">
        <f>ROUND(N20,1)</f>
        <v>646.4</v>
      </c>
    </row>
    <row r="21" spans="1:15" ht="20.25" x14ac:dyDescent="0.25">
      <c r="A21" s="3"/>
      <c r="B21" s="4"/>
      <c r="C21" s="4"/>
      <c r="D21" s="4"/>
      <c r="E21" s="4"/>
      <c r="F21" s="4"/>
      <c r="G21" s="73" t="s">
        <v>14</v>
      </c>
      <c r="H21" s="4">
        <v>10</v>
      </c>
      <c r="I21" s="74">
        <v>18467</v>
      </c>
      <c r="J21" s="4"/>
      <c r="K21" s="4"/>
      <c r="L21" s="4"/>
      <c r="M21" s="75"/>
      <c r="N21" s="75"/>
      <c r="O21" s="75"/>
    </row>
    <row r="22" spans="1:15" ht="20.25" x14ac:dyDescent="0.25">
      <c r="A22" s="3"/>
      <c r="B22" s="4"/>
      <c r="C22" s="4"/>
      <c r="D22" s="4"/>
      <c r="E22" s="4"/>
      <c r="F22" s="4"/>
      <c r="G22" s="73" t="s">
        <v>17</v>
      </c>
      <c r="H22" s="4">
        <v>58.4</v>
      </c>
      <c r="I22" s="74">
        <v>8402</v>
      </c>
      <c r="J22" s="4"/>
      <c r="K22" s="4"/>
      <c r="L22" s="4"/>
      <c r="M22" s="75"/>
      <c r="N22" s="75"/>
      <c r="O22" s="75"/>
    </row>
    <row r="23" spans="1:15" ht="20.25" x14ac:dyDescent="0.25">
      <c r="A23" s="3"/>
      <c r="B23" s="4" t="s">
        <v>31</v>
      </c>
      <c r="C23" s="4" t="s">
        <v>12</v>
      </c>
      <c r="D23" s="4" t="s">
        <v>12</v>
      </c>
      <c r="E23" s="4" t="s">
        <v>12</v>
      </c>
      <c r="F23" s="4" t="s">
        <v>12</v>
      </c>
      <c r="G23" s="4" t="s">
        <v>13</v>
      </c>
      <c r="H23" s="4">
        <v>63.3</v>
      </c>
      <c r="I23" s="4" t="s">
        <v>13</v>
      </c>
      <c r="J23" s="4">
        <v>398</v>
      </c>
      <c r="K23" s="5">
        <f>H24*I24+H25*I25+H26*I26+H27*I27+H28*I28+H23*J23</f>
        <v>726552.1</v>
      </c>
      <c r="L23" s="5">
        <v>0.91</v>
      </c>
      <c r="M23" s="6">
        <f>K23*L23</f>
        <v>661162.41099999996</v>
      </c>
      <c r="N23" s="72">
        <f>M23/1000</f>
        <v>661.16241100000002</v>
      </c>
      <c r="O23" s="72">
        <f>ROUND(N23,1)</f>
        <v>661.2</v>
      </c>
    </row>
    <row r="24" spans="1:15" ht="20.25" x14ac:dyDescent="0.25">
      <c r="A24" s="3"/>
      <c r="B24" s="4"/>
      <c r="C24" s="4"/>
      <c r="D24" s="4"/>
      <c r="E24" s="4"/>
      <c r="F24" s="4"/>
      <c r="G24" s="73" t="s">
        <v>14</v>
      </c>
      <c r="H24" s="4">
        <v>10</v>
      </c>
      <c r="I24" s="74">
        <v>18467</v>
      </c>
      <c r="J24" s="4"/>
      <c r="K24" s="4"/>
      <c r="L24" s="4"/>
      <c r="M24" s="75"/>
      <c r="N24" s="75"/>
      <c r="O24" s="75"/>
    </row>
    <row r="25" spans="1:15" ht="20.25" x14ac:dyDescent="0.25">
      <c r="A25" s="3"/>
      <c r="B25" s="4"/>
      <c r="C25" s="4"/>
      <c r="D25" s="4"/>
      <c r="E25" s="4"/>
      <c r="F25" s="4"/>
      <c r="G25" s="73" t="s">
        <v>15</v>
      </c>
      <c r="H25" s="4">
        <v>10</v>
      </c>
      <c r="I25" s="74">
        <v>15291</v>
      </c>
      <c r="J25" s="4"/>
      <c r="K25" s="4"/>
      <c r="L25" s="4"/>
      <c r="M25" s="75"/>
      <c r="N25" s="75"/>
      <c r="O25" s="75"/>
    </row>
    <row r="26" spans="1:15" ht="20.25" x14ac:dyDescent="0.25">
      <c r="A26" s="3"/>
      <c r="B26" s="4"/>
      <c r="C26" s="4"/>
      <c r="D26" s="4"/>
      <c r="E26" s="4"/>
      <c r="F26" s="4"/>
      <c r="G26" s="73" t="s">
        <v>16</v>
      </c>
      <c r="H26" s="4">
        <v>15</v>
      </c>
      <c r="I26" s="74">
        <v>12022</v>
      </c>
      <c r="J26" s="4"/>
      <c r="K26" s="4"/>
      <c r="L26" s="4"/>
      <c r="M26" s="75"/>
      <c r="N26" s="75"/>
      <c r="O26" s="75"/>
    </row>
    <row r="27" spans="1:15" ht="20.25" x14ac:dyDescent="0.25">
      <c r="A27" s="3"/>
      <c r="B27" s="4"/>
      <c r="C27" s="4"/>
      <c r="D27" s="4"/>
      <c r="E27" s="4"/>
      <c r="F27" s="4"/>
      <c r="G27" s="73" t="s">
        <v>17</v>
      </c>
      <c r="H27" s="4">
        <v>12</v>
      </c>
      <c r="I27" s="74">
        <v>8402</v>
      </c>
      <c r="J27" s="4"/>
      <c r="K27" s="4"/>
      <c r="L27" s="4"/>
      <c r="M27" s="75"/>
      <c r="N27" s="75"/>
      <c r="O27" s="75"/>
    </row>
    <row r="28" spans="1:15" ht="20.25" x14ac:dyDescent="0.25">
      <c r="A28" s="3"/>
      <c r="B28" s="4"/>
      <c r="C28" s="4"/>
      <c r="D28" s="4"/>
      <c r="E28" s="4"/>
      <c r="F28" s="4"/>
      <c r="G28" s="73" t="s">
        <v>18</v>
      </c>
      <c r="H28" s="4">
        <v>16.3</v>
      </c>
      <c r="I28" s="74">
        <v>5069</v>
      </c>
      <c r="J28" s="4"/>
      <c r="K28" s="4"/>
      <c r="L28" s="4"/>
      <c r="M28" s="75"/>
      <c r="N28" s="75"/>
      <c r="O28" s="75"/>
    </row>
    <row r="29" spans="1:15" ht="22.5" x14ac:dyDescent="0.25">
      <c r="A29" s="67" t="s">
        <v>66</v>
      </c>
      <c r="B29" s="68"/>
      <c r="C29" s="68"/>
      <c r="D29" s="68"/>
      <c r="E29" s="68"/>
      <c r="F29" s="68"/>
      <c r="G29" s="69"/>
      <c r="H29" s="70">
        <f>H30+H35+H40+H46</f>
        <v>115</v>
      </c>
      <c r="I29" s="70" t="s">
        <v>13</v>
      </c>
      <c r="J29" s="70" t="s">
        <v>13</v>
      </c>
      <c r="K29" s="71">
        <f>K30+K35+K40+K46</f>
        <v>1270910.5</v>
      </c>
      <c r="L29" s="70" t="s">
        <v>13</v>
      </c>
      <c r="M29" s="71">
        <f>M30+M35+M40+M46</f>
        <v>1136879.3450000002</v>
      </c>
      <c r="N29" s="71"/>
      <c r="O29" s="71"/>
    </row>
    <row r="30" spans="1:15" ht="20.25" x14ac:dyDescent="0.25">
      <c r="A30" s="3"/>
      <c r="B30" s="4" t="s">
        <v>27</v>
      </c>
      <c r="C30" s="4" t="s">
        <v>12</v>
      </c>
      <c r="D30" s="4" t="s">
        <v>12</v>
      </c>
      <c r="E30" s="4" t="s">
        <v>12</v>
      </c>
      <c r="F30" s="4" t="s">
        <v>12</v>
      </c>
      <c r="G30" s="4" t="s">
        <v>13</v>
      </c>
      <c r="H30" s="4">
        <v>31</v>
      </c>
      <c r="I30" s="4" t="s">
        <v>13</v>
      </c>
      <c r="J30" s="4">
        <v>398</v>
      </c>
      <c r="K30" s="5">
        <f>H31*I31+H32*I32+H33*I33+H30*J30+H34*I34</f>
        <v>304807</v>
      </c>
      <c r="L30" s="5">
        <v>0.9</v>
      </c>
      <c r="M30" s="6">
        <f>K30*L30</f>
        <v>274326.3</v>
      </c>
      <c r="N30" s="72">
        <f>M30/1000</f>
        <v>274.3263</v>
      </c>
      <c r="O30" s="72">
        <v>274.39999999999998</v>
      </c>
    </row>
    <row r="31" spans="1:15" ht="20.25" x14ac:dyDescent="0.25">
      <c r="A31" s="3"/>
      <c r="B31" s="4"/>
      <c r="C31" s="4"/>
      <c r="D31" s="4"/>
      <c r="E31" s="4"/>
      <c r="F31" s="4"/>
      <c r="G31" s="73" t="s">
        <v>14</v>
      </c>
      <c r="H31" s="4">
        <v>0.5</v>
      </c>
      <c r="I31" s="74">
        <v>18467</v>
      </c>
      <c r="J31" s="4"/>
      <c r="K31" s="4"/>
      <c r="L31" s="4"/>
      <c r="M31" s="75"/>
      <c r="N31" s="75"/>
      <c r="O31" s="75"/>
    </row>
    <row r="32" spans="1:15" ht="20.25" x14ac:dyDescent="0.25">
      <c r="A32" s="3"/>
      <c r="B32" s="4"/>
      <c r="C32" s="4"/>
      <c r="D32" s="4"/>
      <c r="E32" s="4"/>
      <c r="F32" s="4"/>
      <c r="G32" s="73" t="s">
        <v>15</v>
      </c>
      <c r="H32" s="4">
        <v>0.5</v>
      </c>
      <c r="I32" s="74">
        <v>15291</v>
      </c>
      <c r="J32" s="4"/>
      <c r="K32" s="4"/>
      <c r="L32" s="4"/>
      <c r="M32" s="75"/>
      <c r="N32" s="75"/>
      <c r="O32" s="75"/>
    </row>
    <row r="33" spans="1:15" ht="20.25" x14ac:dyDescent="0.25">
      <c r="A33" s="3"/>
      <c r="B33" s="4"/>
      <c r="C33" s="4"/>
      <c r="D33" s="4"/>
      <c r="E33" s="4"/>
      <c r="F33" s="4"/>
      <c r="G33" s="73" t="s">
        <v>16</v>
      </c>
      <c r="H33" s="4">
        <v>6.5</v>
      </c>
      <c r="I33" s="74">
        <v>12022</v>
      </c>
      <c r="J33" s="4"/>
      <c r="K33" s="4"/>
      <c r="L33" s="4"/>
      <c r="M33" s="75"/>
      <c r="N33" s="75"/>
      <c r="O33" s="75"/>
    </row>
    <row r="34" spans="1:15" ht="20.25" x14ac:dyDescent="0.25">
      <c r="A34" s="3"/>
      <c r="B34" s="4"/>
      <c r="C34" s="4"/>
      <c r="D34" s="4"/>
      <c r="E34" s="4"/>
      <c r="F34" s="4"/>
      <c r="G34" s="73" t="s">
        <v>17</v>
      </c>
      <c r="H34" s="4">
        <v>23.5</v>
      </c>
      <c r="I34" s="74">
        <v>8402</v>
      </c>
      <c r="J34" s="4"/>
      <c r="K34" s="4"/>
      <c r="L34" s="4"/>
      <c r="M34" s="75"/>
      <c r="N34" s="75"/>
      <c r="O34" s="75"/>
    </row>
    <row r="35" spans="1:15" ht="20.25" x14ac:dyDescent="0.25">
      <c r="A35" s="3"/>
      <c r="B35" s="4" t="s">
        <v>49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13</v>
      </c>
      <c r="H35" s="4">
        <v>40</v>
      </c>
      <c r="I35" s="4" t="s">
        <v>13</v>
      </c>
      <c r="J35" s="4">
        <v>398</v>
      </c>
      <c r="K35" s="5">
        <f>H36*I36+H37*I37+H38*I38+H35*J35+H39*I39</f>
        <v>433408</v>
      </c>
      <c r="L35" s="5">
        <v>0.92</v>
      </c>
      <c r="M35" s="6">
        <f>K35*L35</f>
        <v>398735.36000000004</v>
      </c>
      <c r="N35" s="72">
        <f>M35/1000</f>
        <v>398.73536000000007</v>
      </c>
      <c r="O35" s="72">
        <v>398.8</v>
      </c>
    </row>
    <row r="36" spans="1:15" ht="20.25" x14ac:dyDescent="0.25">
      <c r="A36" s="3"/>
      <c r="B36" s="4"/>
      <c r="C36" s="4"/>
      <c r="D36" s="4"/>
      <c r="E36" s="4"/>
      <c r="F36" s="4"/>
      <c r="G36" s="73" t="s">
        <v>14</v>
      </c>
      <c r="H36" s="4">
        <v>6</v>
      </c>
      <c r="I36" s="74">
        <v>18467</v>
      </c>
      <c r="J36" s="4"/>
      <c r="K36" s="4"/>
      <c r="L36" s="4"/>
      <c r="M36" s="75"/>
      <c r="N36" s="75"/>
      <c r="O36" s="75"/>
    </row>
    <row r="37" spans="1:15" ht="20.25" x14ac:dyDescent="0.25">
      <c r="A37" s="3"/>
      <c r="B37" s="4"/>
      <c r="C37" s="4"/>
      <c r="D37" s="4"/>
      <c r="E37" s="4"/>
      <c r="F37" s="4"/>
      <c r="G37" s="73" t="s">
        <v>15</v>
      </c>
      <c r="H37" s="4">
        <v>2</v>
      </c>
      <c r="I37" s="74">
        <v>15291</v>
      </c>
      <c r="J37" s="4"/>
      <c r="K37" s="4"/>
      <c r="L37" s="4"/>
      <c r="M37" s="75"/>
      <c r="N37" s="75"/>
      <c r="O37" s="75"/>
    </row>
    <row r="38" spans="1:15" ht="20.25" x14ac:dyDescent="0.25">
      <c r="A38" s="3"/>
      <c r="B38" s="4"/>
      <c r="C38" s="4"/>
      <c r="D38" s="4"/>
      <c r="E38" s="4"/>
      <c r="F38" s="4"/>
      <c r="G38" s="73" t="s">
        <v>16</v>
      </c>
      <c r="H38" s="4">
        <v>2</v>
      </c>
      <c r="I38" s="74">
        <v>12022</v>
      </c>
      <c r="J38" s="4"/>
      <c r="K38" s="4"/>
      <c r="L38" s="4"/>
      <c r="M38" s="75"/>
      <c r="N38" s="75"/>
      <c r="O38" s="75"/>
    </row>
    <row r="39" spans="1:15" ht="20.25" x14ac:dyDescent="0.25">
      <c r="A39" s="3"/>
      <c r="B39" s="4"/>
      <c r="C39" s="4"/>
      <c r="D39" s="4"/>
      <c r="E39" s="4"/>
      <c r="F39" s="4"/>
      <c r="G39" s="73" t="s">
        <v>17</v>
      </c>
      <c r="H39" s="4">
        <v>30</v>
      </c>
      <c r="I39" s="74">
        <v>8402</v>
      </c>
      <c r="J39" s="4"/>
      <c r="K39" s="4"/>
      <c r="L39" s="4"/>
      <c r="M39" s="75"/>
      <c r="N39" s="75"/>
      <c r="O39" s="75"/>
    </row>
    <row r="40" spans="1:15" ht="20.25" x14ac:dyDescent="0.25">
      <c r="A40" s="3"/>
      <c r="B40" s="4" t="s">
        <v>20</v>
      </c>
      <c r="C40" s="4" t="s">
        <v>12</v>
      </c>
      <c r="D40" s="4" t="s">
        <v>12</v>
      </c>
      <c r="E40" s="4" t="s">
        <v>12</v>
      </c>
      <c r="F40" s="4" t="s">
        <v>12</v>
      </c>
      <c r="G40" s="4" t="s">
        <v>13</v>
      </c>
      <c r="H40" s="4">
        <v>43</v>
      </c>
      <c r="I40" s="4" t="s">
        <v>13</v>
      </c>
      <c r="J40" s="4">
        <v>398</v>
      </c>
      <c r="K40" s="5">
        <f>H41*I41+H42*I42+H43*I43+H44*I44+H45*I45+H40*J40</f>
        <v>520275.50000000006</v>
      </c>
      <c r="L40" s="5">
        <v>0.87</v>
      </c>
      <c r="M40" s="6">
        <f>K40*L40</f>
        <v>452639.68500000006</v>
      </c>
      <c r="N40" s="72">
        <f>M40/1000</f>
        <v>452.63968500000004</v>
      </c>
      <c r="O40" s="72">
        <v>452.7</v>
      </c>
    </row>
    <row r="41" spans="1:15" ht="20.25" x14ac:dyDescent="0.25">
      <c r="A41" s="3"/>
      <c r="B41" s="4"/>
      <c r="C41" s="4"/>
      <c r="D41" s="4"/>
      <c r="E41" s="4"/>
      <c r="F41" s="4"/>
      <c r="G41" s="73" t="s">
        <v>14</v>
      </c>
      <c r="H41" s="4">
        <v>11.9</v>
      </c>
      <c r="I41" s="74">
        <v>18467</v>
      </c>
      <c r="J41" s="4"/>
      <c r="K41" s="4"/>
      <c r="L41" s="4"/>
      <c r="M41" s="75"/>
      <c r="N41" s="75"/>
      <c r="O41" s="75"/>
    </row>
    <row r="42" spans="1:15" ht="20.25" x14ac:dyDescent="0.25">
      <c r="A42" s="3"/>
      <c r="B42" s="4"/>
      <c r="C42" s="4"/>
      <c r="D42" s="4"/>
      <c r="E42" s="4"/>
      <c r="F42" s="4"/>
      <c r="G42" s="73" t="s">
        <v>15</v>
      </c>
      <c r="H42" s="4">
        <v>3</v>
      </c>
      <c r="I42" s="74">
        <v>15291</v>
      </c>
      <c r="J42" s="4"/>
      <c r="K42" s="4"/>
      <c r="L42" s="4"/>
      <c r="M42" s="75"/>
      <c r="N42" s="75"/>
      <c r="O42" s="75"/>
    </row>
    <row r="43" spans="1:15" ht="20.25" x14ac:dyDescent="0.25">
      <c r="A43" s="3"/>
      <c r="B43" s="4"/>
      <c r="C43" s="4"/>
      <c r="D43" s="4"/>
      <c r="E43" s="4"/>
      <c r="F43" s="4"/>
      <c r="G43" s="73" t="s">
        <v>16</v>
      </c>
      <c r="H43" s="4">
        <v>5</v>
      </c>
      <c r="I43" s="74">
        <v>12022</v>
      </c>
      <c r="J43" s="4"/>
      <c r="K43" s="4"/>
      <c r="L43" s="4"/>
      <c r="M43" s="75"/>
      <c r="N43" s="75"/>
      <c r="O43" s="75"/>
    </row>
    <row r="44" spans="1:15" ht="20.25" x14ac:dyDescent="0.25">
      <c r="A44" s="3"/>
      <c r="B44" s="4"/>
      <c r="C44" s="4"/>
      <c r="D44" s="4"/>
      <c r="E44" s="4"/>
      <c r="F44" s="4"/>
      <c r="G44" s="73" t="s">
        <v>17</v>
      </c>
      <c r="H44" s="4">
        <v>18.100000000000001</v>
      </c>
      <c r="I44" s="74">
        <v>8402</v>
      </c>
      <c r="J44" s="4"/>
      <c r="K44" s="4"/>
      <c r="L44" s="4"/>
      <c r="M44" s="75"/>
      <c r="N44" s="75"/>
      <c r="O44" s="75"/>
    </row>
    <row r="45" spans="1:15" ht="20.25" x14ac:dyDescent="0.25">
      <c r="A45" s="3"/>
      <c r="B45" s="4"/>
      <c r="C45" s="4"/>
      <c r="D45" s="4"/>
      <c r="E45" s="4"/>
      <c r="F45" s="4"/>
      <c r="G45" s="73" t="s">
        <v>18</v>
      </c>
      <c r="H45" s="4">
        <v>5</v>
      </c>
      <c r="I45" s="74">
        <v>5069</v>
      </c>
      <c r="J45" s="4"/>
      <c r="K45" s="4"/>
      <c r="L45" s="4"/>
      <c r="M45" s="75"/>
      <c r="N45" s="75"/>
      <c r="O45" s="75"/>
    </row>
    <row r="46" spans="1:15" ht="20.25" x14ac:dyDescent="0.25">
      <c r="A46" s="3"/>
      <c r="B46" s="4" t="s">
        <v>86</v>
      </c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13</v>
      </c>
      <c r="H46" s="4">
        <v>1</v>
      </c>
      <c r="I46" s="4" t="s">
        <v>13</v>
      </c>
      <c r="J46" s="4">
        <v>398</v>
      </c>
      <c r="K46" s="5">
        <f>H47*I47+H46*J46</f>
        <v>12420</v>
      </c>
      <c r="L46" s="5">
        <v>0.9</v>
      </c>
      <c r="M46" s="6">
        <f>K46*L46</f>
        <v>11178</v>
      </c>
      <c r="N46" s="72">
        <f>M46/1000</f>
        <v>11.178000000000001</v>
      </c>
      <c r="O46" s="72">
        <f>ROUND(N46,1)</f>
        <v>11.2</v>
      </c>
    </row>
    <row r="47" spans="1:15" ht="20.25" x14ac:dyDescent="0.25">
      <c r="A47" s="3"/>
      <c r="B47" s="4"/>
      <c r="C47" s="4"/>
      <c r="D47" s="4"/>
      <c r="E47" s="4"/>
      <c r="F47" s="4"/>
      <c r="G47" s="73" t="s">
        <v>16</v>
      </c>
      <c r="H47" s="4">
        <v>1</v>
      </c>
      <c r="I47" s="74">
        <v>12022</v>
      </c>
      <c r="J47" s="4"/>
      <c r="K47" s="4"/>
      <c r="L47" s="4"/>
      <c r="M47" s="75"/>
      <c r="N47" s="75"/>
      <c r="O47" s="75"/>
    </row>
    <row r="48" spans="1:15" ht="22.5" x14ac:dyDescent="0.25">
      <c r="A48" s="67" t="s">
        <v>67</v>
      </c>
      <c r="B48" s="68"/>
      <c r="C48" s="68"/>
      <c r="D48" s="68"/>
      <c r="E48" s="68"/>
      <c r="F48" s="68"/>
      <c r="G48" s="69"/>
      <c r="H48" s="70">
        <f>+H49+H52</f>
        <v>35</v>
      </c>
      <c r="I48" s="70" t="s">
        <v>13</v>
      </c>
      <c r="J48" s="70" t="s">
        <v>13</v>
      </c>
      <c r="K48" s="71">
        <f>K49+K52</f>
        <v>495407</v>
      </c>
      <c r="L48" s="70" t="s">
        <v>13</v>
      </c>
      <c r="M48" s="71">
        <f>M49+M52</f>
        <v>377539.25</v>
      </c>
      <c r="N48" s="71"/>
      <c r="O48" s="71"/>
    </row>
    <row r="49" spans="1:15" ht="20.25" x14ac:dyDescent="0.25">
      <c r="A49" s="3"/>
      <c r="B49" s="4" t="s">
        <v>21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13</v>
      </c>
      <c r="H49" s="4">
        <v>31</v>
      </c>
      <c r="I49" s="4" t="s">
        <v>13</v>
      </c>
      <c r="J49" s="4">
        <v>398</v>
      </c>
      <c r="K49" s="5">
        <f>H50*I50+H51*I51+H49*J49</f>
        <v>460207</v>
      </c>
      <c r="L49" s="5">
        <v>0.75</v>
      </c>
      <c r="M49" s="6">
        <f>K49*L49</f>
        <v>345155.25</v>
      </c>
      <c r="N49" s="72">
        <f>M49/1000</f>
        <v>345.15525000000002</v>
      </c>
      <c r="O49" s="72">
        <f>ROUND(N49,1)</f>
        <v>345.2</v>
      </c>
    </row>
    <row r="50" spans="1:15" ht="20.25" x14ac:dyDescent="0.25">
      <c r="A50" s="3"/>
      <c r="B50" s="4"/>
      <c r="C50" s="4"/>
      <c r="D50" s="4"/>
      <c r="E50" s="4"/>
      <c r="F50" s="4"/>
      <c r="G50" s="73" t="s">
        <v>15</v>
      </c>
      <c r="H50" s="4">
        <v>23</v>
      </c>
      <c r="I50" s="74">
        <v>15291</v>
      </c>
      <c r="J50" s="4"/>
      <c r="K50" s="4"/>
      <c r="L50" s="4"/>
      <c r="M50" s="75"/>
      <c r="N50" s="75"/>
      <c r="O50" s="75"/>
    </row>
    <row r="51" spans="1:15" ht="20.25" x14ac:dyDescent="0.25">
      <c r="A51" s="3"/>
      <c r="B51" s="4"/>
      <c r="C51" s="4"/>
      <c r="D51" s="4"/>
      <c r="E51" s="4"/>
      <c r="F51" s="4"/>
      <c r="G51" s="73" t="s">
        <v>16</v>
      </c>
      <c r="H51" s="4">
        <v>8</v>
      </c>
      <c r="I51" s="74">
        <v>12022</v>
      </c>
      <c r="J51" s="4"/>
      <c r="K51" s="4"/>
      <c r="L51" s="4"/>
      <c r="M51" s="75"/>
      <c r="N51" s="75"/>
      <c r="O51" s="75"/>
    </row>
    <row r="52" spans="1:15" ht="20.25" x14ac:dyDescent="0.25">
      <c r="A52" s="3"/>
      <c r="B52" s="4" t="s">
        <v>41</v>
      </c>
      <c r="C52" s="4" t="s">
        <v>12</v>
      </c>
      <c r="D52" s="4" t="s">
        <v>12</v>
      </c>
      <c r="E52" s="4" t="s">
        <v>12</v>
      </c>
      <c r="F52" s="4" t="s">
        <v>12</v>
      </c>
      <c r="G52" s="4" t="s">
        <v>13</v>
      </c>
      <c r="H52" s="4">
        <v>4</v>
      </c>
      <c r="I52" s="4" t="s">
        <v>13</v>
      </c>
      <c r="J52" s="4">
        <v>398</v>
      </c>
      <c r="K52" s="5">
        <f>H53*I53+H52*J52</f>
        <v>35200</v>
      </c>
      <c r="L52" s="5">
        <v>0.92</v>
      </c>
      <c r="M52" s="6">
        <f>K52*L52</f>
        <v>32384</v>
      </c>
      <c r="N52" s="72">
        <f>M52/1000</f>
        <v>32.384</v>
      </c>
      <c r="O52" s="72">
        <f>ROUND(N52,1)</f>
        <v>32.4</v>
      </c>
    </row>
    <row r="53" spans="1:15" ht="20.25" x14ac:dyDescent="0.25">
      <c r="A53" s="3"/>
      <c r="B53" s="4"/>
      <c r="C53" s="4"/>
      <c r="D53" s="4"/>
      <c r="E53" s="4"/>
      <c r="F53" s="4"/>
      <c r="G53" s="73" t="s">
        <v>17</v>
      </c>
      <c r="H53" s="4">
        <v>4</v>
      </c>
      <c r="I53" s="74">
        <v>8402</v>
      </c>
      <c r="J53" s="4"/>
      <c r="K53" s="4"/>
      <c r="L53" s="4"/>
      <c r="M53" s="75"/>
      <c r="N53" s="75"/>
      <c r="O53" s="75"/>
    </row>
    <row r="54" spans="1:15" ht="22.5" x14ac:dyDescent="0.25">
      <c r="A54" s="67" t="s">
        <v>68</v>
      </c>
      <c r="B54" s="68"/>
      <c r="C54" s="68"/>
      <c r="D54" s="68"/>
      <c r="E54" s="68"/>
      <c r="F54" s="68"/>
      <c r="G54" s="69"/>
      <c r="H54" s="70">
        <f>H55+H57</f>
        <v>54.68</v>
      </c>
      <c r="I54" s="70" t="s">
        <v>13</v>
      </c>
      <c r="J54" s="70" t="s">
        <v>13</v>
      </c>
      <c r="K54" s="71">
        <f>K55+K57</f>
        <v>391354</v>
      </c>
      <c r="L54" s="70" t="s">
        <v>13</v>
      </c>
      <c r="M54" s="71">
        <f>M55+M57</f>
        <v>360045.68</v>
      </c>
      <c r="N54" s="71"/>
      <c r="O54" s="71"/>
    </row>
    <row r="55" spans="1:15" ht="20.25" x14ac:dyDescent="0.25">
      <c r="A55" s="3"/>
      <c r="B55" s="4" t="s">
        <v>61</v>
      </c>
      <c r="C55" s="4" t="s">
        <v>12</v>
      </c>
      <c r="D55" s="4" t="s">
        <v>12</v>
      </c>
      <c r="E55" s="4" t="s">
        <v>12</v>
      </c>
      <c r="F55" s="4" t="s">
        <v>12</v>
      </c>
      <c r="G55" s="4" t="s">
        <v>13</v>
      </c>
      <c r="H55" s="4">
        <v>29.68</v>
      </c>
      <c r="I55" s="4" t="s">
        <v>13</v>
      </c>
      <c r="J55" s="4">
        <v>398</v>
      </c>
      <c r="K55" s="5">
        <f>H56*I56+H55*J55</f>
        <v>261184</v>
      </c>
      <c r="L55" s="5">
        <v>0.92</v>
      </c>
      <c r="M55" s="6">
        <f>K55*L55</f>
        <v>240289.28</v>
      </c>
      <c r="N55" s="72">
        <f>M55/1000</f>
        <v>240.28927999999999</v>
      </c>
      <c r="O55" s="72">
        <f>ROUND(N55,1)</f>
        <v>240.3</v>
      </c>
    </row>
    <row r="56" spans="1:15" ht="20.25" x14ac:dyDescent="0.25">
      <c r="A56" s="3"/>
      <c r="B56" s="4"/>
      <c r="C56" s="4"/>
      <c r="D56" s="4"/>
      <c r="E56" s="4"/>
      <c r="F56" s="4"/>
      <c r="G56" s="73" t="s">
        <v>17</v>
      </c>
      <c r="H56" s="5">
        <v>29.68</v>
      </c>
      <c r="I56" s="74">
        <v>8402</v>
      </c>
      <c r="J56" s="4"/>
      <c r="K56" s="4"/>
      <c r="L56" s="4"/>
      <c r="M56" s="75"/>
      <c r="N56" s="75"/>
      <c r="O56" s="75"/>
    </row>
    <row r="57" spans="1:15" ht="20.25" x14ac:dyDescent="0.25">
      <c r="A57" s="3"/>
      <c r="B57" s="4" t="s">
        <v>60</v>
      </c>
      <c r="C57" s="4" t="s">
        <v>12</v>
      </c>
      <c r="D57" s="4" t="s">
        <v>12</v>
      </c>
      <c r="E57" s="4" t="s">
        <v>12</v>
      </c>
      <c r="F57" s="4" t="s">
        <v>12</v>
      </c>
      <c r="G57" s="4" t="s">
        <v>13</v>
      </c>
      <c r="H57" s="4">
        <v>25</v>
      </c>
      <c r="I57" s="4" t="s">
        <v>13</v>
      </c>
      <c r="J57" s="4">
        <v>398</v>
      </c>
      <c r="K57" s="5">
        <f>H58*I58+H57*J57</f>
        <v>130170</v>
      </c>
      <c r="L57" s="5">
        <v>0.92</v>
      </c>
      <c r="M57" s="6">
        <f>K57*L57</f>
        <v>119756.40000000001</v>
      </c>
      <c r="N57" s="72">
        <f>M57/1000</f>
        <v>119.75640000000001</v>
      </c>
      <c r="O57" s="72">
        <f>ROUND(N57,1)</f>
        <v>119.8</v>
      </c>
    </row>
    <row r="58" spans="1:15" ht="20.25" x14ac:dyDescent="0.25">
      <c r="A58" s="3"/>
      <c r="B58" s="4"/>
      <c r="C58" s="4"/>
      <c r="D58" s="4"/>
      <c r="E58" s="4"/>
      <c r="F58" s="4"/>
      <c r="G58" s="73" t="s">
        <v>16</v>
      </c>
      <c r="H58" s="4">
        <v>10</v>
      </c>
      <c r="I58" s="74">
        <v>12022</v>
      </c>
      <c r="J58" s="4"/>
      <c r="K58" s="4"/>
      <c r="L58" s="4"/>
      <c r="M58" s="75"/>
      <c r="N58" s="75"/>
      <c r="O58" s="75"/>
    </row>
    <row r="59" spans="1:15" ht="20.25" x14ac:dyDescent="0.25">
      <c r="A59" s="4"/>
      <c r="B59" s="4"/>
      <c r="C59" s="4"/>
      <c r="D59" s="4"/>
      <c r="E59" s="4"/>
      <c r="F59" s="4"/>
      <c r="G59" s="73" t="s">
        <v>17</v>
      </c>
      <c r="H59" s="4">
        <v>15</v>
      </c>
      <c r="I59" s="74">
        <v>8402</v>
      </c>
      <c r="J59" s="4"/>
      <c r="K59" s="4"/>
      <c r="L59" s="4"/>
      <c r="M59" s="4"/>
      <c r="N59" s="4"/>
      <c r="O59" s="4"/>
    </row>
    <row r="60" spans="1:15" ht="22.5" x14ac:dyDescent="0.25">
      <c r="A60" s="67" t="s">
        <v>69</v>
      </c>
      <c r="B60" s="68"/>
      <c r="C60" s="68"/>
      <c r="D60" s="68"/>
      <c r="E60" s="68"/>
      <c r="F60" s="68"/>
      <c r="G60" s="69"/>
      <c r="H60" s="70">
        <f>H61+H67+H72+H76+H82+H85</f>
        <v>382.40000000000003</v>
      </c>
      <c r="I60" s="70" t="s">
        <v>13</v>
      </c>
      <c r="J60" s="70" t="s">
        <v>13</v>
      </c>
      <c r="K60" s="71">
        <f>K61+K67+K72+K76+K82+K85</f>
        <v>4381431.1999999993</v>
      </c>
      <c r="L60" s="70" t="s">
        <v>13</v>
      </c>
      <c r="M60" s="71">
        <f>M61+M67+M72+M76+M82+M85</f>
        <v>3982197.8620000002</v>
      </c>
      <c r="N60" s="71"/>
      <c r="O60" s="71"/>
    </row>
    <row r="61" spans="1:15" ht="20.25" x14ac:dyDescent="0.25">
      <c r="A61" s="3"/>
      <c r="B61" s="4" t="s">
        <v>23</v>
      </c>
      <c r="C61" s="4" t="s">
        <v>12</v>
      </c>
      <c r="D61" s="4" t="s">
        <v>12</v>
      </c>
      <c r="E61" s="4" t="s">
        <v>12</v>
      </c>
      <c r="F61" s="4" t="s">
        <v>12</v>
      </c>
      <c r="G61" s="4" t="s">
        <v>13</v>
      </c>
      <c r="H61" s="4">
        <v>58</v>
      </c>
      <c r="I61" s="4" t="s">
        <v>13</v>
      </c>
      <c r="J61" s="4">
        <v>398</v>
      </c>
      <c r="K61" s="5">
        <f>H62*I62+H63*I63+H64*I64+H65*I65+H66*I66+H61*J61</f>
        <v>654148.59999999986</v>
      </c>
      <c r="L61" s="5">
        <v>0.91</v>
      </c>
      <c r="M61" s="6">
        <f>K61*L61</f>
        <v>595275.22599999991</v>
      </c>
      <c r="N61" s="72">
        <f>M61/1000</f>
        <v>595.27522599999986</v>
      </c>
      <c r="O61" s="72">
        <f>ROUND(N61,1)</f>
        <v>595.29999999999995</v>
      </c>
    </row>
    <row r="62" spans="1:15" ht="20.25" x14ac:dyDescent="0.25">
      <c r="A62" s="3"/>
      <c r="B62" s="4"/>
      <c r="C62" s="4"/>
      <c r="D62" s="4"/>
      <c r="E62" s="4"/>
      <c r="F62" s="4"/>
      <c r="G62" s="73" t="s">
        <v>14</v>
      </c>
      <c r="H62" s="4">
        <v>12.3</v>
      </c>
      <c r="I62" s="74">
        <v>18467</v>
      </c>
      <c r="J62" s="4"/>
      <c r="K62" s="4"/>
      <c r="L62" s="4"/>
      <c r="M62" s="75"/>
      <c r="N62" s="75"/>
      <c r="O62" s="75"/>
    </row>
    <row r="63" spans="1:15" ht="20.25" x14ac:dyDescent="0.25">
      <c r="A63" s="3"/>
      <c r="B63" s="4"/>
      <c r="C63" s="4"/>
      <c r="D63" s="4"/>
      <c r="E63" s="4"/>
      <c r="F63" s="4"/>
      <c r="G63" s="73" t="s">
        <v>15</v>
      </c>
      <c r="H63" s="4">
        <v>5.5</v>
      </c>
      <c r="I63" s="74">
        <v>15291</v>
      </c>
      <c r="J63" s="4"/>
      <c r="K63" s="4"/>
      <c r="L63" s="4"/>
      <c r="M63" s="75"/>
      <c r="N63" s="75"/>
      <c r="O63" s="75"/>
    </row>
    <row r="64" spans="1:15" ht="20.25" x14ac:dyDescent="0.25">
      <c r="A64" s="3"/>
      <c r="B64" s="4"/>
      <c r="C64" s="4"/>
      <c r="D64" s="4"/>
      <c r="E64" s="4"/>
      <c r="F64" s="4"/>
      <c r="G64" s="73" t="s">
        <v>16</v>
      </c>
      <c r="H64" s="4">
        <v>7.75</v>
      </c>
      <c r="I64" s="74">
        <v>12022</v>
      </c>
      <c r="J64" s="4"/>
      <c r="K64" s="4"/>
      <c r="L64" s="4"/>
      <c r="M64" s="75"/>
      <c r="N64" s="75"/>
      <c r="O64" s="75"/>
    </row>
    <row r="65" spans="1:15" ht="20.25" x14ac:dyDescent="0.25">
      <c r="A65" s="3"/>
      <c r="B65" s="4"/>
      <c r="C65" s="4"/>
      <c r="D65" s="4"/>
      <c r="E65" s="4"/>
      <c r="F65" s="4"/>
      <c r="G65" s="73" t="s">
        <v>17</v>
      </c>
      <c r="H65" s="4">
        <v>18.649999999999999</v>
      </c>
      <c r="I65" s="74">
        <v>8402</v>
      </c>
      <c r="J65" s="4"/>
      <c r="K65" s="4"/>
      <c r="L65" s="4"/>
      <c r="M65" s="75"/>
      <c r="N65" s="75"/>
      <c r="O65" s="75"/>
    </row>
    <row r="66" spans="1:15" ht="20.25" x14ac:dyDescent="0.25">
      <c r="A66" s="3"/>
      <c r="B66" s="4"/>
      <c r="C66" s="4"/>
      <c r="D66" s="4"/>
      <c r="E66" s="4"/>
      <c r="F66" s="4"/>
      <c r="G66" s="73" t="s">
        <v>18</v>
      </c>
      <c r="H66" s="4">
        <v>13.8</v>
      </c>
      <c r="I66" s="74">
        <v>5069</v>
      </c>
      <c r="J66" s="4"/>
      <c r="K66" s="4"/>
      <c r="L66" s="4"/>
      <c r="M66" s="75"/>
      <c r="N66" s="75"/>
      <c r="O66" s="75"/>
    </row>
    <row r="67" spans="1:15" ht="20.25" x14ac:dyDescent="0.25">
      <c r="A67" s="3"/>
      <c r="B67" s="4" t="s">
        <v>47</v>
      </c>
      <c r="C67" s="4" t="s">
        <v>12</v>
      </c>
      <c r="D67" s="4" t="s">
        <v>12</v>
      </c>
      <c r="E67" s="4" t="s">
        <v>12</v>
      </c>
      <c r="F67" s="4" t="s">
        <v>12</v>
      </c>
      <c r="G67" s="4" t="s">
        <v>13</v>
      </c>
      <c r="H67" s="4">
        <v>101.8</v>
      </c>
      <c r="I67" s="4" t="s">
        <v>13</v>
      </c>
      <c r="J67" s="4">
        <v>398</v>
      </c>
      <c r="K67" s="5">
        <f>H68*I68+H69*I69+H70*I70+H71*I71+H67*J67</f>
        <v>1048669</v>
      </c>
      <c r="L67" s="5">
        <v>0.92</v>
      </c>
      <c r="M67" s="6">
        <f>K67*L67</f>
        <v>964775.4800000001</v>
      </c>
      <c r="N67" s="72">
        <f>M67/1000</f>
        <v>964.77548000000013</v>
      </c>
      <c r="O67" s="72">
        <f>ROUND(N67,1)</f>
        <v>964.8</v>
      </c>
    </row>
    <row r="68" spans="1:15" ht="20.25" x14ac:dyDescent="0.25">
      <c r="A68" s="3"/>
      <c r="B68" s="4"/>
      <c r="C68" s="4"/>
      <c r="D68" s="4"/>
      <c r="E68" s="4"/>
      <c r="F68" s="4"/>
      <c r="G68" s="73" t="s">
        <v>15</v>
      </c>
      <c r="H68" s="4">
        <v>5</v>
      </c>
      <c r="I68" s="74">
        <v>15291</v>
      </c>
      <c r="J68" s="4"/>
      <c r="K68" s="4"/>
      <c r="L68" s="4"/>
      <c r="M68" s="75"/>
      <c r="N68" s="75"/>
      <c r="O68" s="75"/>
    </row>
    <row r="69" spans="1:15" ht="20.25" x14ac:dyDescent="0.25">
      <c r="A69" s="3"/>
      <c r="B69" s="4"/>
      <c r="C69" s="4"/>
      <c r="D69" s="4"/>
      <c r="E69" s="4"/>
      <c r="F69" s="4"/>
      <c r="G69" s="73" t="s">
        <v>16</v>
      </c>
      <c r="H69" s="4">
        <v>54.8</v>
      </c>
      <c r="I69" s="74">
        <v>12022</v>
      </c>
      <c r="J69" s="4"/>
      <c r="K69" s="4"/>
      <c r="L69" s="4"/>
      <c r="M69" s="75"/>
      <c r="N69" s="75"/>
      <c r="O69" s="75"/>
    </row>
    <row r="70" spans="1:15" ht="20.25" x14ac:dyDescent="0.25">
      <c r="A70" s="3"/>
      <c r="B70" s="4"/>
      <c r="C70" s="4"/>
      <c r="D70" s="4"/>
      <c r="E70" s="4"/>
      <c r="F70" s="4"/>
      <c r="G70" s="73" t="s">
        <v>17</v>
      </c>
      <c r="H70" s="4">
        <v>18</v>
      </c>
      <c r="I70" s="74">
        <v>8402</v>
      </c>
      <c r="J70" s="4"/>
      <c r="K70" s="4"/>
      <c r="L70" s="4"/>
      <c r="M70" s="75"/>
      <c r="N70" s="75"/>
      <c r="O70" s="75"/>
    </row>
    <row r="71" spans="1:15" ht="20.25" x14ac:dyDescent="0.25">
      <c r="A71" s="3"/>
      <c r="B71" s="4"/>
      <c r="C71" s="4"/>
      <c r="D71" s="4"/>
      <c r="E71" s="4"/>
      <c r="F71" s="4"/>
      <c r="G71" s="73" t="s">
        <v>18</v>
      </c>
      <c r="H71" s="4">
        <v>24</v>
      </c>
      <c r="I71" s="74">
        <v>5069</v>
      </c>
      <c r="J71" s="4"/>
      <c r="K71" s="4"/>
      <c r="L71" s="4"/>
      <c r="M71" s="75"/>
      <c r="N71" s="75"/>
      <c r="O71" s="75"/>
    </row>
    <row r="72" spans="1:15" ht="20.25" x14ac:dyDescent="0.25">
      <c r="A72" s="3"/>
      <c r="B72" s="4" t="s">
        <v>85</v>
      </c>
      <c r="C72" s="4" t="s">
        <v>12</v>
      </c>
      <c r="D72" s="4" t="s">
        <v>12</v>
      </c>
      <c r="E72" s="4" t="s">
        <v>12</v>
      </c>
      <c r="F72" s="4" t="s">
        <v>12</v>
      </c>
      <c r="G72" s="4" t="s">
        <v>13</v>
      </c>
      <c r="H72" s="4">
        <v>65</v>
      </c>
      <c r="I72" s="4" t="s">
        <v>13</v>
      </c>
      <c r="J72" s="4">
        <v>398</v>
      </c>
      <c r="K72" s="5">
        <f>H73*I73+H74*I74+H75*I75+H72*J72</f>
        <v>765835</v>
      </c>
      <c r="L72" s="5">
        <v>0.89</v>
      </c>
      <c r="M72" s="6">
        <f>K72*L72</f>
        <v>681593.15</v>
      </c>
      <c r="N72" s="72">
        <f>M72/1000</f>
        <v>681.59315000000004</v>
      </c>
      <c r="O72" s="72">
        <f>ROUND(N72,1)</f>
        <v>681.6</v>
      </c>
    </row>
    <row r="73" spans="1:15" ht="20.25" x14ac:dyDescent="0.25">
      <c r="A73" s="3"/>
      <c r="B73" s="4"/>
      <c r="C73" s="4"/>
      <c r="D73" s="4"/>
      <c r="E73" s="4"/>
      <c r="F73" s="4"/>
      <c r="G73" s="73" t="s">
        <v>15</v>
      </c>
      <c r="H73" s="76">
        <v>15</v>
      </c>
      <c r="I73" s="74">
        <v>15291</v>
      </c>
      <c r="J73" s="4"/>
      <c r="K73" s="5"/>
      <c r="L73" s="5"/>
      <c r="M73" s="6"/>
      <c r="N73" s="6"/>
      <c r="O73" s="6"/>
    </row>
    <row r="74" spans="1:15" ht="20.25" x14ac:dyDescent="0.25">
      <c r="A74" s="3"/>
      <c r="B74" s="4"/>
      <c r="C74" s="4"/>
      <c r="D74" s="4"/>
      <c r="E74" s="4"/>
      <c r="F74" s="4"/>
      <c r="G74" s="73" t="s">
        <v>16</v>
      </c>
      <c r="H74" s="76">
        <v>25</v>
      </c>
      <c r="I74" s="74">
        <v>12022</v>
      </c>
      <c r="J74" s="4"/>
      <c r="K74" s="5"/>
      <c r="L74" s="5"/>
      <c r="M74" s="6"/>
      <c r="N74" s="6"/>
      <c r="O74" s="6"/>
    </row>
    <row r="75" spans="1:15" ht="20.25" x14ac:dyDescent="0.25">
      <c r="A75" s="3"/>
      <c r="B75" s="4"/>
      <c r="C75" s="4"/>
      <c r="D75" s="4"/>
      <c r="E75" s="4"/>
      <c r="F75" s="4"/>
      <c r="G75" s="73" t="s">
        <v>17</v>
      </c>
      <c r="H75" s="76">
        <v>25</v>
      </c>
      <c r="I75" s="74">
        <v>8402</v>
      </c>
      <c r="J75" s="4"/>
      <c r="K75" s="5"/>
      <c r="L75" s="5"/>
      <c r="M75" s="6"/>
      <c r="N75" s="6"/>
      <c r="O75" s="6"/>
    </row>
    <row r="76" spans="1:15" ht="20.25" x14ac:dyDescent="0.25">
      <c r="A76" s="3"/>
      <c r="B76" s="4" t="s">
        <v>59</v>
      </c>
      <c r="C76" s="4" t="s">
        <v>12</v>
      </c>
      <c r="D76" s="4" t="s">
        <v>12</v>
      </c>
      <c r="E76" s="4" t="s">
        <v>12</v>
      </c>
      <c r="F76" s="4" t="s">
        <v>12</v>
      </c>
      <c r="G76" s="4" t="s">
        <v>13</v>
      </c>
      <c r="H76" s="4">
        <v>88</v>
      </c>
      <c r="I76" s="4" t="s">
        <v>13</v>
      </c>
      <c r="J76" s="4">
        <v>398</v>
      </c>
      <c r="K76" s="5">
        <f>H77*I77+H78*I78+H79*I79+H80*I80+H81*I81+H76*J76</f>
        <v>1157216.5999999999</v>
      </c>
      <c r="L76" s="5">
        <v>0.91</v>
      </c>
      <c r="M76" s="6">
        <f>K76*L76</f>
        <v>1053067.1059999999</v>
      </c>
      <c r="N76" s="72">
        <f>M76/1000</f>
        <v>1053.067106</v>
      </c>
      <c r="O76" s="72">
        <f>ROUND(N76,1)</f>
        <v>1053.0999999999999</v>
      </c>
    </row>
    <row r="77" spans="1:15" ht="20.25" x14ac:dyDescent="0.25">
      <c r="A77" s="3"/>
      <c r="B77" s="4"/>
      <c r="C77" s="4"/>
      <c r="D77" s="4"/>
      <c r="E77" s="4"/>
      <c r="F77" s="4"/>
      <c r="G77" s="73" t="s">
        <v>14</v>
      </c>
      <c r="H77" s="4">
        <v>21.4</v>
      </c>
      <c r="I77" s="74">
        <v>18467</v>
      </c>
      <c r="J77" s="4"/>
      <c r="K77" s="4"/>
      <c r="L77" s="4"/>
      <c r="M77" s="75"/>
      <c r="N77" s="75"/>
      <c r="O77" s="75"/>
    </row>
    <row r="78" spans="1:15" ht="20.25" x14ac:dyDescent="0.25">
      <c r="A78" s="3"/>
      <c r="B78" s="4"/>
      <c r="C78" s="4"/>
      <c r="D78" s="4"/>
      <c r="E78" s="4"/>
      <c r="F78" s="4"/>
      <c r="G78" s="73" t="s">
        <v>15</v>
      </c>
      <c r="H78" s="74">
        <v>18.399999999999999</v>
      </c>
      <c r="I78" s="74">
        <v>15291</v>
      </c>
      <c r="J78" s="4"/>
      <c r="K78" s="4"/>
      <c r="L78" s="4"/>
      <c r="M78" s="75"/>
      <c r="N78" s="75"/>
      <c r="O78" s="75"/>
    </row>
    <row r="79" spans="1:15" ht="20.25" x14ac:dyDescent="0.25">
      <c r="A79" s="3"/>
      <c r="B79" s="4"/>
      <c r="C79" s="4"/>
      <c r="D79" s="4"/>
      <c r="E79" s="4"/>
      <c r="F79" s="4"/>
      <c r="G79" s="73" t="s">
        <v>16</v>
      </c>
      <c r="H79" s="77">
        <v>18.600000000000001</v>
      </c>
      <c r="I79" s="74">
        <v>12022</v>
      </c>
      <c r="J79" s="4"/>
      <c r="K79" s="4"/>
      <c r="L79" s="4"/>
      <c r="M79" s="75"/>
      <c r="N79" s="75"/>
      <c r="O79" s="75"/>
    </row>
    <row r="80" spans="1:15" ht="20.25" x14ac:dyDescent="0.25">
      <c r="A80" s="3"/>
      <c r="B80" s="4"/>
      <c r="C80" s="4"/>
      <c r="D80" s="4"/>
      <c r="E80" s="4"/>
      <c r="F80" s="4"/>
      <c r="G80" s="73" t="s">
        <v>17</v>
      </c>
      <c r="H80" s="74">
        <v>21.6</v>
      </c>
      <c r="I80" s="74">
        <v>8402</v>
      </c>
      <c r="J80" s="4"/>
      <c r="K80" s="4"/>
      <c r="L80" s="4"/>
      <c r="M80" s="75"/>
      <c r="N80" s="75"/>
      <c r="O80" s="75"/>
    </row>
    <row r="81" spans="1:15" ht="20.25" x14ac:dyDescent="0.25">
      <c r="A81" s="3"/>
      <c r="B81" s="4"/>
      <c r="C81" s="4"/>
      <c r="D81" s="4"/>
      <c r="E81" s="4"/>
      <c r="F81" s="4"/>
      <c r="G81" s="73" t="s">
        <v>18</v>
      </c>
      <c r="H81" s="74">
        <v>8</v>
      </c>
      <c r="I81" s="74">
        <v>5069</v>
      </c>
      <c r="J81" s="4"/>
      <c r="K81" s="4"/>
      <c r="L81" s="4"/>
      <c r="M81" s="75"/>
      <c r="N81" s="75"/>
      <c r="O81" s="75"/>
    </row>
    <row r="82" spans="1:15" ht="20.25" x14ac:dyDescent="0.25">
      <c r="A82" s="3"/>
      <c r="B82" s="4" t="s">
        <v>19</v>
      </c>
      <c r="C82" s="4" t="s">
        <v>12</v>
      </c>
      <c r="D82" s="4" t="s">
        <v>12</v>
      </c>
      <c r="E82" s="4" t="s">
        <v>12</v>
      </c>
      <c r="F82" s="4" t="s">
        <v>12</v>
      </c>
      <c r="G82" s="4" t="s">
        <v>13</v>
      </c>
      <c r="H82" s="4">
        <v>69</v>
      </c>
      <c r="I82" s="4" t="s">
        <v>13</v>
      </c>
      <c r="J82" s="4">
        <v>398</v>
      </c>
      <c r="K82" s="5">
        <f>H83*I83+H82*J82+H84*I84</f>
        <v>748110</v>
      </c>
      <c r="L82" s="5">
        <v>0.91</v>
      </c>
      <c r="M82" s="6">
        <f>K82*L82</f>
        <v>680780.1</v>
      </c>
      <c r="N82" s="72">
        <f>M82/1000</f>
        <v>680.78009999999995</v>
      </c>
      <c r="O82" s="72">
        <f>ROUND(N82,1)</f>
        <v>680.8</v>
      </c>
    </row>
    <row r="83" spans="1:15" ht="20.25" x14ac:dyDescent="0.25">
      <c r="A83" s="3"/>
      <c r="B83" s="4"/>
      <c r="C83" s="4"/>
      <c r="D83" s="4"/>
      <c r="E83" s="4"/>
      <c r="F83" s="4"/>
      <c r="G83" s="73" t="s">
        <v>14</v>
      </c>
      <c r="H83" s="74">
        <v>14</v>
      </c>
      <c r="I83" s="74">
        <v>18467</v>
      </c>
      <c r="J83" s="4"/>
      <c r="K83" s="5"/>
      <c r="L83" s="5"/>
      <c r="M83" s="6"/>
      <c r="N83" s="6"/>
      <c r="O83" s="6"/>
    </row>
    <row r="84" spans="1:15" ht="20.25" x14ac:dyDescent="0.25">
      <c r="A84" s="3"/>
      <c r="B84" s="4"/>
      <c r="C84" s="4"/>
      <c r="D84" s="4"/>
      <c r="E84" s="4"/>
      <c r="F84" s="4"/>
      <c r="G84" s="73" t="s">
        <v>17</v>
      </c>
      <c r="H84" s="74">
        <v>55</v>
      </c>
      <c r="I84" s="74">
        <v>8402</v>
      </c>
      <c r="J84" s="4"/>
      <c r="K84" s="5"/>
      <c r="L84" s="5"/>
      <c r="M84" s="6"/>
      <c r="N84" s="6"/>
      <c r="O84" s="6"/>
    </row>
    <row r="85" spans="1:15" ht="20.25" x14ac:dyDescent="0.25">
      <c r="A85" s="4"/>
      <c r="B85" s="4" t="s">
        <v>88</v>
      </c>
      <c r="C85" s="4" t="s">
        <v>12</v>
      </c>
      <c r="D85" s="4" t="s">
        <v>12</v>
      </c>
      <c r="E85" s="4" t="s">
        <v>12</v>
      </c>
      <c r="F85" s="4" t="s">
        <v>12</v>
      </c>
      <c r="G85" s="73"/>
      <c r="H85" s="4">
        <v>0.6</v>
      </c>
      <c r="I85" s="74"/>
      <c r="J85" s="4">
        <v>398</v>
      </c>
      <c r="K85" s="4">
        <f>H86*I86+H85*J85</f>
        <v>7452</v>
      </c>
      <c r="L85" s="4">
        <v>0.9</v>
      </c>
      <c r="M85" s="6">
        <f>K85*L85</f>
        <v>6706.8</v>
      </c>
      <c r="N85" s="72">
        <f>M85/1000</f>
        <v>6.7068000000000003</v>
      </c>
      <c r="O85" s="72">
        <v>6.8</v>
      </c>
    </row>
    <row r="86" spans="1:15" ht="20.25" x14ac:dyDescent="0.25">
      <c r="A86" s="4"/>
      <c r="B86" s="4"/>
      <c r="C86" s="4"/>
      <c r="D86" s="4"/>
      <c r="E86" s="4"/>
      <c r="F86" s="4"/>
      <c r="G86" s="73" t="s">
        <v>16</v>
      </c>
      <c r="H86" s="4">
        <v>0.6</v>
      </c>
      <c r="I86" s="74">
        <v>12022</v>
      </c>
      <c r="J86" s="4"/>
      <c r="K86" s="4"/>
      <c r="L86" s="4"/>
      <c r="M86" s="4"/>
      <c r="N86" s="4"/>
      <c r="O86" s="4"/>
    </row>
    <row r="87" spans="1:15" ht="22.5" x14ac:dyDescent="0.25">
      <c r="A87" s="67" t="s">
        <v>70</v>
      </c>
      <c r="B87" s="68"/>
      <c r="C87" s="68"/>
      <c r="D87" s="68"/>
      <c r="E87" s="68"/>
      <c r="F87" s="68"/>
      <c r="G87" s="69"/>
      <c r="H87" s="78">
        <f>H88+H94+H97+H99</f>
        <v>125.636</v>
      </c>
      <c r="I87" s="70" t="s">
        <v>13</v>
      </c>
      <c r="J87" s="70" t="s">
        <v>13</v>
      </c>
      <c r="K87" s="71">
        <f>K88+K94+K97+K99</f>
        <v>930225.12000000011</v>
      </c>
      <c r="L87" s="70" t="s">
        <v>13</v>
      </c>
      <c r="M87" s="71">
        <f>M88+M94+M97+M99</f>
        <v>749298.11680000008</v>
      </c>
      <c r="N87" s="71"/>
      <c r="O87" s="71"/>
    </row>
    <row r="88" spans="1:15" ht="20.25" x14ac:dyDescent="0.25">
      <c r="A88" s="3"/>
      <c r="B88" s="4" t="s">
        <v>24</v>
      </c>
      <c r="C88" s="4" t="s">
        <v>12</v>
      </c>
      <c r="D88" s="4" t="s">
        <v>12</v>
      </c>
      <c r="E88" s="4" t="s">
        <v>12</v>
      </c>
      <c r="F88" s="4" t="s">
        <v>12</v>
      </c>
      <c r="G88" s="4" t="s">
        <v>13</v>
      </c>
      <c r="H88" s="4">
        <v>23.5</v>
      </c>
      <c r="I88" s="4" t="s">
        <v>13</v>
      </c>
      <c r="J88" s="4">
        <v>398</v>
      </c>
      <c r="K88" s="5">
        <f>H89*I89+H90*I90+H91*I91+H92*I92+H93*I93+H88*J88</f>
        <v>303470.5</v>
      </c>
      <c r="L88" s="5">
        <v>0.71</v>
      </c>
      <c r="M88" s="6">
        <f>K88*L88</f>
        <v>215464.05499999999</v>
      </c>
      <c r="N88" s="72">
        <f>M88/1000</f>
        <v>215.464055</v>
      </c>
      <c r="O88" s="72">
        <f>ROUND(N88,1)</f>
        <v>215.5</v>
      </c>
    </row>
    <row r="89" spans="1:15" ht="20.25" x14ac:dyDescent="0.25">
      <c r="A89" s="3"/>
      <c r="B89" s="4"/>
      <c r="C89" s="4"/>
      <c r="D89" s="4"/>
      <c r="E89" s="4"/>
      <c r="F89" s="4"/>
      <c r="G89" s="73" t="s">
        <v>14</v>
      </c>
      <c r="H89" s="77">
        <v>10</v>
      </c>
      <c r="I89" s="74">
        <v>18467</v>
      </c>
      <c r="J89" s="4"/>
      <c r="K89" s="5"/>
      <c r="L89" s="5"/>
      <c r="M89" s="6"/>
      <c r="N89" s="6"/>
      <c r="O89" s="6"/>
    </row>
    <row r="90" spans="1:15" ht="20.25" x14ac:dyDescent="0.25">
      <c r="A90" s="3"/>
      <c r="B90" s="4"/>
      <c r="C90" s="4"/>
      <c r="D90" s="4"/>
      <c r="E90" s="4"/>
      <c r="F90" s="4"/>
      <c r="G90" s="73" t="s">
        <v>15</v>
      </c>
      <c r="H90" s="77">
        <v>2</v>
      </c>
      <c r="I90" s="74">
        <v>15291</v>
      </c>
      <c r="J90" s="4"/>
      <c r="K90" s="5"/>
      <c r="L90" s="5"/>
      <c r="M90" s="6"/>
      <c r="N90" s="6"/>
      <c r="O90" s="6"/>
    </row>
    <row r="91" spans="1:15" ht="20.25" x14ac:dyDescent="0.25">
      <c r="A91" s="3"/>
      <c r="B91" s="4"/>
      <c r="C91" s="4"/>
      <c r="D91" s="4"/>
      <c r="E91" s="4"/>
      <c r="F91" s="4"/>
      <c r="G91" s="73" t="s">
        <v>16</v>
      </c>
      <c r="H91" s="77">
        <v>2</v>
      </c>
      <c r="I91" s="74">
        <v>12022</v>
      </c>
      <c r="J91" s="4"/>
      <c r="K91" s="5"/>
      <c r="L91" s="5"/>
      <c r="M91" s="6"/>
      <c r="N91" s="6"/>
      <c r="O91" s="6"/>
    </row>
    <row r="92" spans="1:15" ht="20.25" x14ac:dyDescent="0.25">
      <c r="A92" s="3"/>
      <c r="B92" s="4"/>
      <c r="C92" s="4"/>
      <c r="D92" s="4"/>
      <c r="E92" s="4"/>
      <c r="F92" s="4"/>
      <c r="G92" s="73" t="s">
        <v>17</v>
      </c>
      <c r="H92" s="79">
        <v>2</v>
      </c>
      <c r="I92" s="74">
        <v>8402</v>
      </c>
      <c r="J92" s="4"/>
      <c r="K92" s="5"/>
      <c r="L92" s="5"/>
      <c r="M92" s="6"/>
      <c r="N92" s="6"/>
      <c r="O92" s="6"/>
    </row>
    <row r="93" spans="1:15" ht="20.25" x14ac:dyDescent="0.25">
      <c r="A93" s="3"/>
      <c r="B93" s="4"/>
      <c r="C93" s="4"/>
      <c r="D93" s="4"/>
      <c r="E93" s="4"/>
      <c r="F93" s="4"/>
      <c r="G93" s="73" t="s">
        <v>18</v>
      </c>
      <c r="H93" s="80">
        <v>7.5</v>
      </c>
      <c r="I93" s="74">
        <v>5069</v>
      </c>
      <c r="J93" s="4"/>
      <c r="K93" s="5"/>
      <c r="L93" s="5"/>
      <c r="M93" s="6"/>
      <c r="N93" s="6"/>
      <c r="O93" s="6"/>
    </row>
    <row r="94" spans="1:15" ht="20.25" x14ac:dyDescent="0.25">
      <c r="A94" s="3"/>
      <c r="B94" s="4" t="s">
        <v>50</v>
      </c>
      <c r="C94" s="4" t="s">
        <v>12</v>
      </c>
      <c r="D94" s="4" t="s">
        <v>12</v>
      </c>
      <c r="E94" s="4" t="s">
        <v>12</v>
      </c>
      <c r="F94" s="4" t="s">
        <v>12</v>
      </c>
      <c r="G94" s="4" t="s">
        <v>13</v>
      </c>
      <c r="H94" s="4">
        <v>54</v>
      </c>
      <c r="I94" s="4" t="s">
        <v>13</v>
      </c>
      <c r="J94" s="4">
        <v>398</v>
      </c>
      <c r="K94" s="5">
        <f>H95*I95+H94*J94</f>
        <v>199537.82</v>
      </c>
      <c r="L94" s="5">
        <v>0.79</v>
      </c>
      <c r="M94" s="6">
        <f>K94*L94</f>
        <v>157634.87780000002</v>
      </c>
      <c r="N94" s="72">
        <f>M94/1000</f>
        <v>157.63487780000003</v>
      </c>
      <c r="O94" s="72">
        <v>157.69999999999999</v>
      </c>
    </row>
    <row r="95" spans="1:15" ht="20.25" x14ac:dyDescent="0.25">
      <c r="A95" s="3"/>
      <c r="B95" s="4"/>
      <c r="C95" s="4"/>
      <c r="D95" s="4"/>
      <c r="E95" s="4"/>
      <c r="F95" s="4"/>
      <c r="G95" s="73" t="s">
        <v>16</v>
      </c>
      <c r="H95" s="80">
        <v>14.81</v>
      </c>
      <c r="I95" s="74">
        <v>12022</v>
      </c>
      <c r="J95" s="4"/>
      <c r="K95" s="5"/>
      <c r="L95" s="5"/>
      <c r="M95" s="6"/>
      <c r="N95" s="6"/>
      <c r="O95" s="6"/>
    </row>
    <row r="96" spans="1:15" ht="20.25" x14ac:dyDescent="0.25">
      <c r="A96" s="3"/>
      <c r="B96" s="4"/>
      <c r="C96" s="4"/>
      <c r="D96" s="4"/>
      <c r="E96" s="4"/>
      <c r="F96" s="4"/>
      <c r="G96" s="73" t="s">
        <v>17</v>
      </c>
      <c r="H96" s="80">
        <v>39.19</v>
      </c>
      <c r="I96" s="74">
        <v>8402</v>
      </c>
      <c r="J96" s="4"/>
      <c r="K96" s="5"/>
      <c r="L96" s="5"/>
      <c r="M96" s="6"/>
      <c r="N96" s="6"/>
      <c r="O96" s="6"/>
    </row>
    <row r="97" spans="1:15" ht="20.25" x14ac:dyDescent="0.25">
      <c r="A97" s="3"/>
      <c r="B97" s="4" t="s">
        <v>87</v>
      </c>
      <c r="C97" s="4" t="s">
        <v>12</v>
      </c>
      <c r="D97" s="4" t="s">
        <v>12</v>
      </c>
      <c r="E97" s="4" t="s">
        <v>12</v>
      </c>
      <c r="F97" s="4" t="s">
        <v>12</v>
      </c>
      <c r="G97" s="4" t="s">
        <v>13</v>
      </c>
      <c r="H97" s="4">
        <v>47.136000000000003</v>
      </c>
      <c r="I97" s="4" t="s">
        <v>13</v>
      </c>
      <c r="J97" s="4">
        <v>398</v>
      </c>
      <c r="K97" s="5">
        <f>H98*I98+H97*J97</f>
        <v>414796.80000000005</v>
      </c>
      <c r="L97" s="5">
        <v>0.88</v>
      </c>
      <c r="M97" s="6">
        <f>K97*L97</f>
        <v>365021.18400000007</v>
      </c>
      <c r="N97" s="72">
        <f>M97/1000</f>
        <v>365.02118400000006</v>
      </c>
      <c r="O97" s="72">
        <v>365.1</v>
      </c>
    </row>
    <row r="98" spans="1:15" ht="20.25" x14ac:dyDescent="0.25">
      <c r="A98" s="3"/>
      <c r="B98" s="4"/>
      <c r="C98" s="4"/>
      <c r="D98" s="4"/>
      <c r="E98" s="4"/>
      <c r="F98" s="4"/>
      <c r="G98" s="73" t="s">
        <v>17</v>
      </c>
      <c r="H98" s="81">
        <v>47.136000000000003</v>
      </c>
      <c r="I98" s="74">
        <v>8402</v>
      </c>
      <c r="J98" s="4"/>
      <c r="K98" s="5"/>
      <c r="L98" s="5"/>
      <c r="M98" s="6"/>
      <c r="N98" s="6"/>
      <c r="O98" s="6"/>
    </row>
    <row r="99" spans="1:15" ht="20.25" x14ac:dyDescent="0.25">
      <c r="A99" s="3"/>
      <c r="B99" s="4" t="s">
        <v>84</v>
      </c>
      <c r="C99" s="4" t="s">
        <v>12</v>
      </c>
      <c r="D99" s="4" t="s">
        <v>12</v>
      </c>
      <c r="E99" s="4" t="s">
        <v>12</v>
      </c>
      <c r="F99" s="4" t="s">
        <v>12</v>
      </c>
      <c r="G99" s="4" t="s">
        <v>13</v>
      </c>
      <c r="H99" s="4">
        <v>1</v>
      </c>
      <c r="I99" s="4" t="s">
        <v>13</v>
      </c>
      <c r="J99" s="4">
        <v>398</v>
      </c>
      <c r="K99" s="5">
        <f>H100*I100+H99*J99</f>
        <v>12420</v>
      </c>
      <c r="L99" s="5">
        <v>0.9</v>
      </c>
      <c r="M99" s="6">
        <f>K99*L99</f>
        <v>11178</v>
      </c>
      <c r="N99" s="72">
        <f>M99/1000</f>
        <v>11.178000000000001</v>
      </c>
      <c r="O99" s="72">
        <f>ROUND(N99,1)</f>
        <v>11.2</v>
      </c>
    </row>
    <row r="100" spans="1:15" ht="32.25" customHeight="1" x14ac:dyDescent="0.25">
      <c r="A100" s="3"/>
      <c r="B100" s="4"/>
      <c r="C100" s="4"/>
      <c r="D100" s="4"/>
      <c r="E100" s="4"/>
      <c r="F100" s="4"/>
      <c r="G100" s="73" t="s">
        <v>16</v>
      </c>
      <c r="H100" s="81">
        <v>1</v>
      </c>
      <c r="I100" s="74">
        <v>12022</v>
      </c>
      <c r="J100" s="4"/>
      <c r="K100" s="5"/>
      <c r="L100" s="5"/>
      <c r="M100" s="6"/>
      <c r="N100" s="6"/>
      <c r="O100" s="6"/>
    </row>
    <row r="101" spans="1:15" ht="22.5" x14ac:dyDescent="0.25">
      <c r="A101" s="67" t="s">
        <v>71</v>
      </c>
      <c r="B101" s="68"/>
      <c r="C101" s="68"/>
      <c r="D101" s="68"/>
      <c r="E101" s="68"/>
      <c r="F101" s="68"/>
      <c r="G101" s="69"/>
      <c r="H101" s="70">
        <f>H102+H105</f>
        <v>9.5</v>
      </c>
      <c r="I101" s="70" t="s">
        <v>13</v>
      </c>
      <c r="J101" s="70" t="s">
        <v>13</v>
      </c>
      <c r="K101" s="71">
        <f>K102+K105</f>
        <v>93946</v>
      </c>
      <c r="L101" s="70" t="s">
        <v>13</v>
      </c>
      <c r="M101" s="71">
        <f>M102+M105</f>
        <v>82975.02</v>
      </c>
      <c r="N101" s="71"/>
      <c r="O101" s="71"/>
    </row>
    <row r="102" spans="1:15" ht="20.25" x14ac:dyDescent="0.25">
      <c r="A102" s="3"/>
      <c r="B102" s="4" t="s">
        <v>63</v>
      </c>
      <c r="C102" s="4" t="s">
        <v>12</v>
      </c>
      <c r="D102" s="4" t="s">
        <v>12</v>
      </c>
      <c r="E102" s="4" t="s">
        <v>12</v>
      </c>
      <c r="F102" s="4" t="s">
        <v>12</v>
      </c>
      <c r="G102" s="4" t="s">
        <v>13</v>
      </c>
      <c r="H102" s="4">
        <v>4.5</v>
      </c>
      <c r="I102" s="4" t="s">
        <v>13</v>
      </c>
      <c r="J102" s="4">
        <v>398</v>
      </c>
      <c r="K102" s="5">
        <f>H103*I103+H102*J102</f>
        <v>31846</v>
      </c>
      <c r="L102" s="5">
        <v>0.87</v>
      </c>
      <c r="M102" s="6">
        <f>K102*L102</f>
        <v>27706.02</v>
      </c>
      <c r="N102" s="72">
        <f>M102/1000</f>
        <v>27.706019999999999</v>
      </c>
      <c r="O102" s="72">
        <v>27.8</v>
      </c>
    </row>
    <row r="103" spans="1:15" ht="20.25" x14ac:dyDescent="0.25">
      <c r="A103" s="3"/>
      <c r="B103" s="4"/>
      <c r="C103" s="4"/>
      <c r="D103" s="4"/>
      <c r="E103" s="4"/>
      <c r="F103" s="4"/>
      <c r="G103" s="73" t="s">
        <v>16</v>
      </c>
      <c r="H103" s="80">
        <v>2.5</v>
      </c>
      <c r="I103" s="74">
        <v>12022</v>
      </c>
      <c r="J103" s="4"/>
      <c r="K103" s="5"/>
      <c r="L103" s="5"/>
      <c r="M103" s="6"/>
      <c r="N103" s="6"/>
      <c r="O103" s="6"/>
    </row>
    <row r="104" spans="1:15" ht="20.25" x14ac:dyDescent="0.25">
      <c r="A104" s="3"/>
      <c r="B104" s="4"/>
      <c r="C104" s="4"/>
      <c r="D104" s="4"/>
      <c r="E104" s="4"/>
      <c r="F104" s="4"/>
      <c r="G104" s="73" t="s">
        <v>18</v>
      </c>
      <c r="H104" s="80">
        <v>2</v>
      </c>
      <c r="I104" s="74">
        <v>5069</v>
      </c>
      <c r="J104" s="4"/>
      <c r="K104" s="5"/>
      <c r="L104" s="5"/>
      <c r="M104" s="6"/>
      <c r="N104" s="6"/>
      <c r="O104" s="6"/>
    </row>
    <row r="105" spans="1:15" ht="20.25" x14ac:dyDescent="0.25">
      <c r="A105" s="3"/>
      <c r="B105" s="4" t="s">
        <v>64</v>
      </c>
      <c r="C105" s="4" t="s">
        <v>12</v>
      </c>
      <c r="D105" s="4" t="s">
        <v>12</v>
      </c>
      <c r="E105" s="4" t="s">
        <v>12</v>
      </c>
      <c r="F105" s="4" t="s">
        <v>12</v>
      </c>
      <c r="G105" s="4" t="s">
        <v>13</v>
      </c>
      <c r="H105" s="4">
        <v>5</v>
      </c>
      <c r="I105" s="4" t="s">
        <v>13</v>
      </c>
      <c r="J105" s="4">
        <v>398</v>
      </c>
      <c r="K105" s="5">
        <f>H106*I106+H105*J105</f>
        <v>62100</v>
      </c>
      <c r="L105" s="5">
        <v>0.89</v>
      </c>
      <c r="M105" s="6">
        <f>K105*L105</f>
        <v>55269</v>
      </c>
      <c r="N105" s="72">
        <f>M105/1000</f>
        <v>55.268999999999998</v>
      </c>
      <c r="O105" s="72">
        <f>ROUND(N105,1)</f>
        <v>55.3</v>
      </c>
    </row>
    <row r="106" spans="1:15" ht="20.25" x14ac:dyDescent="0.25">
      <c r="A106" s="3"/>
      <c r="B106" s="4"/>
      <c r="C106" s="4"/>
      <c r="D106" s="4"/>
      <c r="E106" s="4"/>
      <c r="F106" s="4"/>
      <c r="G106" s="73" t="s">
        <v>16</v>
      </c>
      <c r="H106" s="79">
        <v>5</v>
      </c>
      <c r="I106" s="74">
        <v>12022</v>
      </c>
      <c r="J106" s="4"/>
      <c r="K106" s="5"/>
      <c r="L106" s="5"/>
      <c r="M106" s="6"/>
      <c r="N106" s="6"/>
      <c r="O106" s="6"/>
    </row>
    <row r="107" spans="1:15" ht="22.5" x14ac:dyDescent="0.25">
      <c r="A107" s="67" t="s">
        <v>72</v>
      </c>
      <c r="B107" s="68"/>
      <c r="C107" s="68"/>
      <c r="D107" s="68"/>
      <c r="E107" s="68"/>
      <c r="F107" s="68"/>
      <c r="G107" s="69"/>
      <c r="H107" s="70">
        <f>H108+H112</f>
        <v>52.8</v>
      </c>
      <c r="I107" s="70" t="s">
        <v>13</v>
      </c>
      <c r="J107" s="70" t="s">
        <v>13</v>
      </c>
      <c r="K107" s="71">
        <f>K108+K112</f>
        <v>618915</v>
      </c>
      <c r="L107" s="70" t="s">
        <v>13</v>
      </c>
      <c r="M107" s="71">
        <f>M108+M112</f>
        <v>533762.37</v>
      </c>
      <c r="N107" s="71"/>
      <c r="O107" s="71"/>
    </row>
    <row r="108" spans="1:15" ht="20.25" x14ac:dyDescent="0.25">
      <c r="A108" s="3"/>
      <c r="B108" s="4" t="s">
        <v>52</v>
      </c>
      <c r="C108" s="4" t="s">
        <v>12</v>
      </c>
      <c r="D108" s="4" t="s">
        <v>12</v>
      </c>
      <c r="E108" s="4" t="s">
        <v>12</v>
      </c>
      <c r="F108" s="4" t="s">
        <v>12</v>
      </c>
      <c r="G108" s="4" t="s">
        <v>13</v>
      </c>
      <c r="H108" s="4">
        <v>13</v>
      </c>
      <c r="I108" s="4" t="s">
        <v>13</v>
      </c>
      <c r="J108" s="4">
        <v>398</v>
      </c>
      <c r="K108" s="5">
        <f>H109*I109+H110*I110+H111*I111+H108*J108</f>
        <v>149547</v>
      </c>
      <c r="L108" s="5">
        <v>0.87</v>
      </c>
      <c r="M108" s="6">
        <f>K108*L108</f>
        <v>130105.89</v>
      </c>
      <c r="N108" s="72">
        <f>M108/1000</f>
        <v>130.10588999999999</v>
      </c>
      <c r="O108" s="72">
        <v>130.19999999999999</v>
      </c>
    </row>
    <row r="109" spans="1:15" ht="20.25" x14ac:dyDescent="0.25">
      <c r="A109" s="3"/>
      <c r="B109" s="4"/>
      <c r="C109" s="4"/>
      <c r="D109" s="4"/>
      <c r="E109" s="4"/>
      <c r="F109" s="4"/>
      <c r="G109" s="73" t="s">
        <v>15</v>
      </c>
      <c r="H109" s="76">
        <v>3</v>
      </c>
      <c r="I109" s="74">
        <v>15291</v>
      </c>
      <c r="J109" s="4"/>
      <c r="K109" s="5"/>
      <c r="L109" s="5"/>
      <c r="M109" s="6"/>
      <c r="N109" s="6"/>
      <c r="O109" s="6"/>
    </row>
    <row r="110" spans="1:15" ht="20.25" x14ac:dyDescent="0.25">
      <c r="A110" s="3"/>
      <c r="B110" s="4"/>
      <c r="C110" s="4"/>
      <c r="D110" s="4"/>
      <c r="E110" s="4"/>
      <c r="F110" s="4"/>
      <c r="G110" s="73" t="s">
        <v>16</v>
      </c>
      <c r="H110" s="76">
        <v>4</v>
      </c>
      <c r="I110" s="74">
        <v>12022</v>
      </c>
      <c r="J110" s="4"/>
      <c r="K110" s="5"/>
      <c r="L110" s="5"/>
      <c r="M110" s="6"/>
      <c r="N110" s="6"/>
      <c r="O110" s="6"/>
    </row>
    <row r="111" spans="1:15" ht="20.25" x14ac:dyDescent="0.25">
      <c r="A111" s="3"/>
      <c r="B111" s="4"/>
      <c r="C111" s="4"/>
      <c r="D111" s="4"/>
      <c r="E111" s="4"/>
      <c r="F111" s="4"/>
      <c r="G111" s="73" t="s">
        <v>17</v>
      </c>
      <c r="H111" s="76">
        <v>6</v>
      </c>
      <c r="I111" s="74">
        <v>8402</v>
      </c>
      <c r="J111" s="4"/>
      <c r="K111" s="5"/>
      <c r="L111" s="5"/>
      <c r="M111" s="6"/>
      <c r="N111" s="6"/>
      <c r="O111" s="6"/>
    </row>
    <row r="112" spans="1:15" ht="20.25" x14ac:dyDescent="0.25">
      <c r="A112" s="3"/>
      <c r="B112" s="4" t="s">
        <v>38</v>
      </c>
      <c r="C112" s="4" t="s">
        <v>12</v>
      </c>
      <c r="D112" s="4" t="s">
        <v>12</v>
      </c>
      <c r="E112" s="4" t="s">
        <v>12</v>
      </c>
      <c r="F112" s="4" t="s">
        <v>12</v>
      </c>
      <c r="G112" s="4" t="s">
        <v>13</v>
      </c>
      <c r="H112" s="4">
        <v>39.799999999999997</v>
      </c>
      <c r="I112" s="4" t="s">
        <v>13</v>
      </c>
      <c r="J112" s="4">
        <v>398</v>
      </c>
      <c r="K112" s="5">
        <f>H113*I113+H114*I114+H115*I115+H116*I116+H117*I117+H112*J112</f>
        <v>469368</v>
      </c>
      <c r="L112" s="5">
        <v>0.86</v>
      </c>
      <c r="M112" s="6">
        <f>K112*L112</f>
        <v>403656.48</v>
      </c>
      <c r="N112" s="72">
        <f>M112/1000</f>
        <v>403.65647999999999</v>
      </c>
      <c r="O112" s="72">
        <f>ROUND(N112,1)</f>
        <v>403.7</v>
      </c>
    </row>
    <row r="113" spans="1:15" ht="20.25" x14ac:dyDescent="0.25">
      <c r="A113" s="3"/>
      <c r="B113" s="4"/>
      <c r="C113" s="4"/>
      <c r="D113" s="4"/>
      <c r="E113" s="4"/>
      <c r="F113" s="4"/>
      <c r="G113" s="73" t="s">
        <v>14</v>
      </c>
      <c r="H113" s="77">
        <v>2</v>
      </c>
      <c r="I113" s="74">
        <v>18467</v>
      </c>
      <c r="J113" s="4"/>
      <c r="K113" s="5"/>
      <c r="L113" s="5"/>
      <c r="M113" s="6"/>
      <c r="N113" s="6"/>
      <c r="O113" s="6"/>
    </row>
    <row r="114" spans="1:15" ht="20.25" x14ac:dyDescent="0.25">
      <c r="A114" s="3"/>
      <c r="B114" s="4"/>
      <c r="C114" s="4"/>
      <c r="D114" s="4"/>
      <c r="E114" s="4"/>
      <c r="F114" s="4"/>
      <c r="G114" s="73" t="s">
        <v>15</v>
      </c>
      <c r="H114" s="77">
        <v>10</v>
      </c>
      <c r="I114" s="74">
        <v>15291</v>
      </c>
      <c r="J114" s="4"/>
      <c r="K114" s="5"/>
      <c r="L114" s="5"/>
      <c r="M114" s="6"/>
      <c r="N114" s="6"/>
      <c r="O114" s="6"/>
    </row>
    <row r="115" spans="1:15" ht="20.25" x14ac:dyDescent="0.25">
      <c r="A115" s="3"/>
      <c r="B115" s="4"/>
      <c r="C115" s="4"/>
      <c r="D115" s="4"/>
      <c r="E115" s="4"/>
      <c r="F115" s="4"/>
      <c r="G115" s="73" t="s">
        <v>16</v>
      </c>
      <c r="H115" s="77">
        <v>12</v>
      </c>
      <c r="I115" s="74">
        <v>12022</v>
      </c>
      <c r="J115" s="4"/>
      <c r="K115" s="5"/>
      <c r="L115" s="5"/>
      <c r="M115" s="6"/>
      <c r="N115" s="6"/>
      <c r="O115" s="6"/>
    </row>
    <row r="116" spans="1:15" ht="20.25" x14ac:dyDescent="0.25">
      <c r="A116" s="3"/>
      <c r="B116" s="4"/>
      <c r="C116" s="4"/>
      <c r="D116" s="4"/>
      <c r="E116" s="4"/>
      <c r="F116" s="4"/>
      <c r="G116" s="73" t="s">
        <v>17</v>
      </c>
      <c r="H116" s="79">
        <v>11.8</v>
      </c>
      <c r="I116" s="74">
        <v>8402</v>
      </c>
      <c r="J116" s="4"/>
      <c r="K116" s="5"/>
      <c r="L116" s="5"/>
      <c r="M116" s="6"/>
      <c r="N116" s="6"/>
      <c r="O116" s="6"/>
    </row>
    <row r="117" spans="1:15" ht="20.25" x14ac:dyDescent="0.25">
      <c r="A117" s="3"/>
      <c r="B117" s="4"/>
      <c r="C117" s="4"/>
      <c r="D117" s="4"/>
      <c r="E117" s="4"/>
      <c r="F117" s="4"/>
      <c r="G117" s="73" t="s">
        <v>18</v>
      </c>
      <c r="H117" s="80">
        <v>4</v>
      </c>
      <c r="I117" s="74">
        <v>5069</v>
      </c>
      <c r="J117" s="4"/>
      <c r="K117" s="5"/>
      <c r="L117" s="5"/>
      <c r="M117" s="6"/>
      <c r="N117" s="6"/>
      <c r="O117" s="6"/>
    </row>
    <row r="118" spans="1:15" ht="22.5" x14ac:dyDescent="0.25">
      <c r="A118" s="67" t="s">
        <v>73</v>
      </c>
      <c r="B118" s="68"/>
      <c r="C118" s="68"/>
      <c r="D118" s="68"/>
      <c r="E118" s="68"/>
      <c r="F118" s="68"/>
      <c r="G118" s="69"/>
      <c r="H118" s="70">
        <f>+H119+H124+H127+H129</f>
        <v>81.199999999999989</v>
      </c>
      <c r="I118" s="70" t="s">
        <v>13</v>
      </c>
      <c r="J118" s="70" t="s">
        <v>13</v>
      </c>
      <c r="K118" s="71">
        <f>+K119+K124+K127+K129</f>
        <v>972779.4</v>
      </c>
      <c r="L118" s="70" t="s">
        <v>13</v>
      </c>
      <c r="M118" s="71">
        <f>+M119+M124+M127+M129</f>
        <v>869774.8</v>
      </c>
      <c r="N118" s="71"/>
      <c r="O118" s="71"/>
    </row>
    <row r="119" spans="1:15" ht="20.25" x14ac:dyDescent="0.25">
      <c r="A119" s="3"/>
      <c r="B119" s="4" t="s">
        <v>58</v>
      </c>
      <c r="C119" s="4" t="s">
        <v>12</v>
      </c>
      <c r="D119" s="4" t="s">
        <v>12</v>
      </c>
      <c r="E119" s="4" t="s">
        <v>12</v>
      </c>
      <c r="F119" s="4" t="s">
        <v>12</v>
      </c>
      <c r="G119" s="4" t="s">
        <v>13</v>
      </c>
      <c r="H119" s="4">
        <v>46.3</v>
      </c>
      <c r="I119" s="4" t="s">
        <v>13</v>
      </c>
      <c r="J119" s="4">
        <v>398</v>
      </c>
      <c r="K119" s="5">
        <f>H120*I120+H121*I121+H122*I122+H123*I123+H119*J119</f>
        <v>539406.9</v>
      </c>
      <c r="L119" s="5">
        <v>0.9</v>
      </c>
      <c r="M119" s="6">
        <f>K119*L119</f>
        <v>485466.21</v>
      </c>
      <c r="N119" s="72">
        <f>M119/1000</f>
        <v>485.46621000000005</v>
      </c>
      <c r="O119" s="72">
        <f>ROUND(N119,1)</f>
        <v>485.5</v>
      </c>
    </row>
    <row r="120" spans="1:15" ht="20.25" x14ac:dyDescent="0.25">
      <c r="A120" s="3"/>
      <c r="B120" s="4"/>
      <c r="C120" s="4"/>
      <c r="D120" s="4"/>
      <c r="E120" s="4"/>
      <c r="F120" s="4"/>
      <c r="G120" s="73" t="s">
        <v>15</v>
      </c>
      <c r="H120" s="79">
        <v>11.2</v>
      </c>
      <c r="I120" s="74">
        <v>15291</v>
      </c>
      <c r="J120" s="4"/>
      <c r="K120" s="5"/>
      <c r="L120" s="5"/>
      <c r="M120" s="6"/>
      <c r="N120" s="6"/>
      <c r="O120" s="6"/>
    </row>
    <row r="121" spans="1:15" ht="20.25" x14ac:dyDescent="0.25">
      <c r="A121" s="3"/>
      <c r="B121" s="4"/>
      <c r="C121" s="4"/>
      <c r="D121" s="4"/>
      <c r="E121" s="4"/>
      <c r="F121" s="4"/>
      <c r="G121" s="73" t="s">
        <v>16</v>
      </c>
      <c r="H121" s="79">
        <v>19.100000000000001</v>
      </c>
      <c r="I121" s="74">
        <v>12022</v>
      </c>
      <c r="J121" s="4"/>
      <c r="K121" s="5"/>
      <c r="L121" s="5"/>
      <c r="M121" s="6"/>
      <c r="N121" s="6"/>
      <c r="O121" s="6"/>
    </row>
    <row r="122" spans="1:15" ht="20.25" x14ac:dyDescent="0.25">
      <c r="A122" s="3"/>
      <c r="B122" s="4"/>
      <c r="C122" s="4"/>
      <c r="D122" s="4"/>
      <c r="E122" s="4"/>
      <c r="F122" s="4"/>
      <c r="G122" s="73" t="s">
        <v>17</v>
      </c>
      <c r="H122" s="79">
        <v>11.7</v>
      </c>
      <c r="I122" s="74">
        <v>8402</v>
      </c>
      <c r="J122" s="4"/>
      <c r="K122" s="5"/>
      <c r="L122" s="5"/>
      <c r="M122" s="6"/>
      <c r="N122" s="6"/>
      <c r="O122" s="6"/>
    </row>
    <row r="123" spans="1:15" ht="20.25" x14ac:dyDescent="0.25">
      <c r="A123" s="3"/>
      <c r="B123" s="4"/>
      <c r="C123" s="4"/>
      <c r="D123" s="4"/>
      <c r="E123" s="4"/>
      <c r="F123" s="4"/>
      <c r="G123" s="73" t="s">
        <v>18</v>
      </c>
      <c r="H123" s="79">
        <v>4.3</v>
      </c>
      <c r="I123" s="74">
        <v>5069</v>
      </c>
      <c r="J123" s="4"/>
      <c r="K123" s="5"/>
      <c r="L123" s="5"/>
      <c r="M123" s="6"/>
      <c r="N123" s="6"/>
      <c r="O123" s="6"/>
    </row>
    <row r="124" spans="1:15" ht="20.25" x14ac:dyDescent="0.25">
      <c r="A124" s="3"/>
      <c r="B124" s="4" t="s">
        <v>28</v>
      </c>
      <c r="C124" s="4" t="s">
        <v>12</v>
      </c>
      <c r="D124" s="4" t="s">
        <v>12</v>
      </c>
      <c r="E124" s="4" t="s">
        <v>12</v>
      </c>
      <c r="F124" s="4" t="s">
        <v>12</v>
      </c>
      <c r="G124" s="4" t="s">
        <v>13</v>
      </c>
      <c r="H124" s="4">
        <v>12.9</v>
      </c>
      <c r="I124" s="4" t="s">
        <v>13</v>
      </c>
      <c r="J124" s="4">
        <v>398</v>
      </c>
      <c r="K124" s="5">
        <f>H125*I125+H126*I126+H124*J124</f>
        <v>163440.50000000003</v>
      </c>
      <c r="L124" s="5">
        <v>0.9</v>
      </c>
      <c r="M124" s="6">
        <f>K124*L124</f>
        <v>147096.45000000004</v>
      </c>
      <c r="N124" s="72">
        <f>M124/1000</f>
        <v>147.09645000000003</v>
      </c>
      <c r="O124" s="72">
        <f>ROUND(N124,1)</f>
        <v>147.1</v>
      </c>
    </row>
    <row r="125" spans="1:15" ht="20.25" x14ac:dyDescent="0.25">
      <c r="A125" s="3"/>
      <c r="B125" s="4"/>
      <c r="C125" s="4"/>
      <c r="D125" s="4"/>
      <c r="E125" s="4"/>
      <c r="F125" s="4"/>
      <c r="G125" s="73" t="s">
        <v>15</v>
      </c>
      <c r="H125" s="79">
        <v>0.5</v>
      </c>
      <c r="I125" s="74">
        <v>18467</v>
      </c>
      <c r="J125" s="4"/>
      <c r="K125" s="5"/>
      <c r="L125" s="5"/>
      <c r="M125" s="6"/>
      <c r="N125" s="6"/>
      <c r="O125" s="6"/>
    </row>
    <row r="126" spans="1:15" ht="20.25" x14ac:dyDescent="0.25">
      <c r="A126" s="3"/>
      <c r="B126" s="4"/>
      <c r="C126" s="4"/>
      <c r="D126" s="4"/>
      <c r="E126" s="4"/>
      <c r="F126" s="4"/>
      <c r="G126" s="73" t="s">
        <v>17</v>
      </c>
      <c r="H126" s="79">
        <v>12.4</v>
      </c>
      <c r="I126" s="74">
        <v>12022</v>
      </c>
      <c r="J126" s="4"/>
      <c r="K126" s="5"/>
      <c r="L126" s="5"/>
      <c r="M126" s="6"/>
      <c r="N126" s="6"/>
      <c r="O126" s="6"/>
    </row>
    <row r="127" spans="1:15" ht="20.25" x14ac:dyDescent="0.25">
      <c r="A127" s="3"/>
      <c r="B127" s="4" t="s">
        <v>43</v>
      </c>
      <c r="C127" s="4" t="s">
        <v>12</v>
      </c>
      <c r="D127" s="4" t="s">
        <v>12</v>
      </c>
      <c r="E127" s="4" t="s">
        <v>12</v>
      </c>
      <c r="F127" s="4" t="s">
        <v>12</v>
      </c>
      <c r="G127" s="4" t="s">
        <v>13</v>
      </c>
      <c r="H127" s="4">
        <v>2</v>
      </c>
      <c r="I127" s="4" t="s">
        <v>13</v>
      </c>
      <c r="J127" s="4">
        <v>398</v>
      </c>
      <c r="K127" s="5">
        <f>H128*I128+H127*J127</f>
        <v>10934</v>
      </c>
      <c r="L127" s="5">
        <v>0.85</v>
      </c>
      <c r="M127" s="6">
        <f>K127*L127</f>
        <v>9293.9</v>
      </c>
      <c r="N127" s="72">
        <f>M127/1000</f>
        <v>9.2938999999999989</v>
      </c>
      <c r="O127" s="72">
        <f>ROUND(N127,1)</f>
        <v>9.3000000000000007</v>
      </c>
    </row>
    <row r="128" spans="1:15" ht="20.25" x14ac:dyDescent="0.25">
      <c r="A128" s="3"/>
      <c r="B128" s="4"/>
      <c r="C128" s="4"/>
      <c r="D128" s="4"/>
      <c r="E128" s="4"/>
      <c r="F128" s="4"/>
      <c r="G128" s="73" t="s">
        <v>18</v>
      </c>
      <c r="H128" s="76">
        <v>2</v>
      </c>
      <c r="I128" s="74">
        <v>5069</v>
      </c>
      <c r="J128" s="4"/>
      <c r="K128" s="5"/>
      <c r="L128" s="5"/>
      <c r="M128" s="6"/>
      <c r="N128" s="6"/>
      <c r="O128" s="6"/>
    </row>
    <row r="129" spans="1:15" ht="20.25" x14ac:dyDescent="0.25">
      <c r="A129" s="3"/>
      <c r="B129" s="4" t="s">
        <v>33</v>
      </c>
      <c r="C129" s="4" t="s">
        <v>12</v>
      </c>
      <c r="D129" s="4" t="s">
        <v>12</v>
      </c>
      <c r="E129" s="4" t="s">
        <v>12</v>
      </c>
      <c r="F129" s="4" t="s">
        <v>12</v>
      </c>
      <c r="G129" s="4" t="s">
        <v>13</v>
      </c>
      <c r="H129" s="4">
        <v>20</v>
      </c>
      <c r="I129" s="4" t="s">
        <v>13</v>
      </c>
      <c r="J129" s="4">
        <v>398</v>
      </c>
      <c r="K129" s="5">
        <f>H130*I130+H131*I131+H132*I132+H129*J129+H133*I133</f>
        <v>258998</v>
      </c>
      <c r="L129" s="5">
        <v>0.88</v>
      </c>
      <c r="M129" s="6">
        <f>K129*L129</f>
        <v>227918.24</v>
      </c>
      <c r="N129" s="72">
        <f>M129/1000</f>
        <v>227.91824</v>
      </c>
      <c r="O129" s="72">
        <v>228</v>
      </c>
    </row>
    <row r="130" spans="1:15" ht="20.25" x14ac:dyDescent="0.25">
      <c r="A130" s="3"/>
      <c r="B130" s="4"/>
      <c r="C130" s="4"/>
      <c r="D130" s="4"/>
      <c r="E130" s="4"/>
      <c r="F130" s="4"/>
      <c r="G130" s="73" t="s">
        <v>14</v>
      </c>
      <c r="H130" s="79">
        <v>4</v>
      </c>
      <c r="I130" s="74">
        <v>18467</v>
      </c>
      <c r="J130" s="4"/>
      <c r="K130" s="5"/>
      <c r="L130" s="5"/>
      <c r="M130" s="6"/>
      <c r="N130" s="6"/>
      <c r="O130" s="6"/>
    </row>
    <row r="131" spans="1:15" ht="20.25" x14ac:dyDescent="0.25">
      <c r="A131" s="3"/>
      <c r="B131" s="4"/>
      <c r="C131" s="4"/>
      <c r="D131" s="4"/>
      <c r="E131" s="4"/>
      <c r="F131" s="4"/>
      <c r="G131" s="73" t="s">
        <v>15</v>
      </c>
      <c r="H131" s="80">
        <v>2</v>
      </c>
      <c r="I131" s="74">
        <v>15291</v>
      </c>
      <c r="J131" s="4"/>
      <c r="K131" s="5"/>
      <c r="L131" s="5"/>
      <c r="M131" s="6"/>
      <c r="N131" s="6"/>
      <c r="O131" s="6"/>
    </row>
    <row r="132" spans="1:15" ht="20.25" x14ac:dyDescent="0.25">
      <c r="A132" s="3"/>
      <c r="B132" s="4"/>
      <c r="C132" s="4"/>
      <c r="D132" s="4"/>
      <c r="E132" s="4"/>
      <c r="F132" s="4"/>
      <c r="G132" s="73" t="s">
        <v>16</v>
      </c>
      <c r="H132" s="80">
        <v>8</v>
      </c>
      <c r="I132" s="74">
        <v>12022</v>
      </c>
      <c r="J132" s="4"/>
      <c r="K132" s="5"/>
      <c r="L132" s="5"/>
      <c r="M132" s="6"/>
      <c r="N132" s="6"/>
      <c r="O132" s="6"/>
    </row>
    <row r="133" spans="1:15" ht="20.25" x14ac:dyDescent="0.25">
      <c r="A133" s="82"/>
      <c r="B133" s="83"/>
      <c r="C133" s="83"/>
      <c r="D133" s="83"/>
      <c r="E133" s="83"/>
      <c r="F133" s="83"/>
      <c r="G133" s="84" t="s">
        <v>17</v>
      </c>
      <c r="H133" s="80">
        <v>6</v>
      </c>
      <c r="I133" s="74">
        <v>8402</v>
      </c>
      <c r="J133" s="4"/>
      <c r="K133" s="5"/>
      <c r="L133" s="5"/>
      <c r="M133" s="85"/>
      <c r="N133" s="85"/>
      <c r="O133" s="85"/>
    </row>
    <row r="134" spans="1:15" ht="22.5" x14ac:dyDescent="0.25">
      <c r="A134" s="67" t="s">
        <v>74</v>
      </c>
      <c r="B134" s="68"/>
      <c r="C134" s="68"/>
      <c r="D134" s="68"/>
      <c r="E134" s="68"/>
      <c r="F134" s="68"/>
      <c r="G134" s="69"/>
      <c r="H134" s="70">
        <f>H135+H138+H143+H147+H153+H158+H161+H165</f>
        <v>785.79</v>
      </c>
      <c r="I134" s="70" t="s">
        <v>13</v>
      </c>
      <c r="J134" s="70" t="s">
        <v>13</v>
      </c>
      <c r="K134" s="71">
        <f>K135+K138+K143+K147+K153+K158+K161+K165</f>
        <v>8464952.3100000005</v>
      </c>
      <c r="L134" s="70" t="s">
        <v>13</v>
      </c>
      <c r="M134" s="71">
        <f>M135+M138+M143+M147+M153+M158+M161+M165</f>
        <v>7576448.5449999999</v>
      </c>
      <c r="N134" s="71"/>
      <c r="O134" s="71"/>
    </row>
    <row r="135" spans="1:15" ht="20.25" x14ac:dyDescent="0.25">
      <c r="A135" s="3"/>
      <c r="B135" s="4" t="s">
        <v>32</v>
      </c>
      <c r="C135" s="4" t="s">
        <v>12</v>
      </c>
      <c r="D135" s="4" t="s">
        <v>12</v>
      </c>
      <c r="E135" s="4" t="s">
        <v>12</v>
      </c>
      <c r="F135" s="4" t="s">
        <v>12</v>
      </c>
      <c r="G135" s="4" t="s">
        <v>13</v>
      </c>
      <c r="H135" s="4">
        <v>55.1</v>
      </c>
      <c r="I135" s="4" t="s">
        <v>13</v>
      </c>
      <c r="J135" s="4">
        <v>398</v>
      </c>
      <c r="K135" s="5">
        <f>H136*I136+H137*I137+H135*J135</f>
        <v>575742</v>
      </c>
      <c r="L135" s="5">
        <v>0.89</v>
      </c>
      <c r="M135" s="6">
        <f>K135*L135</f>
        <v>512410.38</v>
      </c>
      <c r="N135" s="72">
        <f>M135/1000</f>
        <v>512.41038000000003</v>
      </c>
      <c r="O135" s="72">
        <v>512.5</v>
      </c>
    </row>
    <row r="136" spans="1:15" ht="20.25" x14ac:dyDescent="0.25">
      <c r="A136" s="3"/>
      <c r="B136" s="4"/>
      <c r="C136" s="4"/>
      <c r="D136" s="4"/>
      <c r="E136" s="4"/>
      <c r="F136" s="4"/>
      <c r="G136" s="73" t="s">
        <v>16</v>
      </c>
      <c r="H136" s="77">
        <v>25.1</v>
      </c>
      <c r="I136" s="74">
        <v>12022</v>
      </c>
      <c r="J136" s="4"/>
      <c r="K136" s="5"/>
      <c r="L136" s="5"/>
      <c r="M136" s="6"/>
      <c r="N136" s="6"/>
      <c r="O136" s="6"/>
    </row>
    <row r="137" spans="1:15" ht="20.25" x14ac:dyDescent="0.25">
      <c r="A137" s="3"/>
      <c r="B137" s="4"/>
      <c r="C137" s="4"/>
      <c r="D137" s="4"/>
      <c r="E137" s="4"/>
      <c r="F137" s="4"/>
      <c r="G137" s="73" t="s">
        <v>17</v>
      </c>
      <c r="H137" s="74">
        <v>30</v>
      </c>
      <c r="I137" s="74">
        <v>8402</v>
      </c>
      <c r="J137" s="4"/>
      <c r="K137" s="5"/>
      <c r="L137" s="5"/>
      <c r="M137" s="6"/>
      <c r="N137" s="6"/>
      <c r="O137" s="6"/>
    </row>
    <row r="138" spans="1:15" ht="20.25" x14ac:dyDescent="0.25">
      <c r="A138" s="3"/>
      <c r="B138" s="4" t="s">
        <v>48</v>
      </c>
      <c r="C138" s="4" t="s">
        <v>12</v>
      </c>
      <c r="D138" s="4" t="s">
        <v>12</v>
      </c>
      <c r="E138" s="4" t="s">
        <v>12</v>
      </c>
      <c r="F138" s="4" t="s">
        <v>12</v>
      </c>
      <c r="G138" s="4" t="s">
        <v>13</v>
      </c>
      <c r="H138" s="4">
        <v>290.5</v>
      </c>
      <c r="I138" s="4" t="s">
        <v>13</v>
      </c>
      <c r="J138" s="4">
        <v>398</v>
      </c>
      <c r="K138" s="5">
        <f>H139*I139+H140*I140+H141*I141+H142*I142+H138*J138</f>
        <v>2946694.8000000003</v>
      </c>
      <c r="L138" s="5">
        <v>0.9</v>
      </c>
      <c r="M138" s="6">
        <f>K138*L138</f>
        <v>2652025.3200000003</v>
      </c>
      <c r="N138" s="72">
        <f>M138/1000</f>
        <v>2652.0253200000002</v>
      </c>
      <c r="O138" s="72">
        <v>2652.1</v>
      </c>
    </row>
    <row r="139" spans="1:15" ht="20.25" x14ac:dyDescent="0.25">
      <c r="A139" s="3"/>
      <c r="B139" s="4"/>
      <c r="C139" s="4"/>
      <c r="D139" s="4"/>
      <c r="E139" s="4"/>
      <c r="F139" s="4"/>
      <c r="G139" s="73" t="s">
        <v>15</v>
      </c>
      <c r="H139" s="77">
        <v>34</v>
      </c>
      <c r="I139" s="74">
        <v>15291</v>
      </c>
      <c r="J139" s="4"/>
      <c r="K139" s="5"/>
      <c r="L139" s="5"/>
      <c r="M139" s="6"/>
      <c r="N139" s="6"/>
      <c r="O139" s="6"/>
    </row>
    <row r="140" spans="1:15" ht="20.25" x14ac:dyDescent="0.25">
      <c r="A140" s="3"/>
      <c r="B140" s="4"/>
      <c r="C140" s="4"/>
      <c r="D140" s="4"/>
      <c r="E140" s="4"/>
      <c r="F140" s="4"/>
      <c r="G140" s="73" t="s">
        <v>16</v>
      </c>
      <c r="H140" s="79">
        <v>93.2</v>
      </c>
      <c r="I140" s="74">
        <v>12022</v>
      </c>
      <c r="J140" s="4"/>
      <c r="K140" s="5"/>
      <c r="L140" s="5"/>
      <c r="M140" s="6"/>
      <c r="N140" s="6"/>
      <c r="O140" s="6"/>
    </row>
    <row r="141" spans="1:15" ht="20.25" x14ac:dyDescent="0.25">
      <c r="A141" s="3"/>
      <c r="B141" s="4"/>
      <c r="C141" s="4"/>
      <c r="D141" s="4"/>
      <c r="E141" s="4"/>
      <c r="F141" s="4"/>
      <c r="G141" s="73" t="s">
        <v>17</v>
      </c>
      <c r="H141" s="79">
        <v>108.9</v>
      </c>
      <c r="I141" s="74">
        <v>8402</v>
      </c>
      <c r="J141" s="4"/>
      <c r="K141" s="5"/>
      <c r="L141" s="5"/>
      <c r="M141" s="6"/>
      <c r="N141" s="6"/>
      <c r="O141" s="6"/>
    </row>
    <row r="142" spans="1:15" ht="20.25" x14ac:dyDescent="0.25">
      <c r="A142" s="3"/>
      <c r="B142" s="4"/>
      <c r="C142" s="4"/>
      <c r="D142" s="4"/>
      <c r="E142" s="4"/>
      <c r="F142" s="4"/>
      <c r="G142" s="73" t="s">
        <v>18</v>
      </c>
      <c r="H142" s="79">
        <v>54.4</v>
      </c>
      <c r="I142" s="74">
        <v>5069</v>
      </c>
      <c r="J142" s="4"/>
      <c r="K142" s="5"/>
      <c r="L142" s="5"/>
      <c r="M142" s="6"/>
      <c r="N142" s="6"/>
      <c r="O142" s="6"/>
    </row>
    <row r="143" spans="1:15" ht="20.25" x14ac:dyDescent="0.25">
      <c r="A143" s="3"/>
      <c r="B143" s="4" t="s">
        <v>34</v>
      </c>
      <c r="C143" s="4" t="s">
        <v>12</v>
      </c>
      <c r="D143" s="4" t="s">
        <v>12</v>
      </c>
      <c r="E143" s="4" t="s">
        <v>12</v>
      </c>
      <c r="F143" s="4" t="s">
        <v>12</v>
      </c>
      <c r="G143" s="4" t="s">
        <v>13</v>
      </c>
      <c r="H143" s="4">
        <v>36.590000000000003</v>
      </c>
      <c r="I143" s="4" t="s">
        <v>13</v>
      </c>
      <c r="J143" s="4">
        <v>398</v>
      </c>
      <c r="K143" s="5">
        <f>H144*I144+H145*I145+H146*I146+H143*J143</f>
        <v>430998.43000000005</v>
      </c>
      <c r="L143" s="5">
        <v>0.9</v>
      </c>
      <c r="M143" s="6">
        <f>K143*L143</f>
        <v>387898.58700000006</v>
      </c>
      <c r="N143" s="72">
        <f>M143/1000</f>
        <v>387.89858700000008</v>
      </c>
      <c r="O143" s="72">
        <f>ROUND(N143,1)</f>
        <v>387.9</v>
      </c>
    </row>
    <row r="144" spans="1:15" ht="20.25" x14ac:dyDescent="0.25">
      <c r="A144" s="3"/>
      <c r="B144" s="4"/>
      <c r="C144" s="4"/>
      <c r="D144" s="4"/>
      <c r="E144" s="4"/>
      <c r="F144" s="4"/>
      <c r="G144" s="73" t="s">
        <v>16</v>
      </c>
      <c r="H144" s="79">
        <v>31.3</v>
      </c>
      <c r="I144" s="74">
        <v>12022</v>
      </c>
      <c r="J144" s="4"/>
      <c r="K144" s="5"/>
      <c r="L144" s="5"/>
      <c r="M144" s="6"/>
      <c r="N144" s="6"/>
      <c r="O144" s="6"/>
    </row>
    <row r="145" spans="1:15" ht="20.25" x14ac:dyDescent="0.25">
      <c r="A145" s="3"/>
      <c r="B145" s="4"/>
      <c r="C145" s="4"/>
      <c r="D145" s="4"/>
      <c r="E145" s="4"/>
      <c r="F145" s="4"/>
      <c r="G145" s="73" t="s">
        <v>17</v>
      </c>
      <c r="H145" s="80">
        <v>4</v>
      </c>
      <c r="I145" s="74">
        <v>8402</v>
      </c>
      <c r="J145" s="4"/>
      <c r="K145" s="5"/>
      <c r="L145" s="5"/>
      <c r="M145" s="6"/>
      <c r="N145" s="6"/>
      <c r="O145" s="6"/>
    </row>
    <row r="146" spans="1:15" ht="20.25" x14ac:dyDescent="0.25">
      <c r="A146" s="3"/>
      <c r="B146" s="4"/>
      <c r="C146" s="4"/>
      <c r="D146" s="4"/>
      <c r="E146" s="4"/>
      <c r="F146" s="4"/>
      <c r="G146" s="73" t="s">
        <v>18</v>
      </c>
      <c r="H146" s="80">
        <v>1.29</v>
      </c>
      <c r="I146" s="74">
        <v>5069</v>
      </c>
      <c r="J146" s="4"/>
      <c r="K146" s="5"/>
      <c r="L146" s="5"/>
      <c r="M146" s="6"/>
      <c r="N146" s="6"/>
      <c r="O146" s="6"/>
    </row>
    <row r="147" spans="1:15" ht="20.25" x14ac:dyDescent="0.25">
      <c r="A147" s="3"/>
      <c r="B147" s="4" t="s">
        <v>11</v>
      </c>
      <c r="C147" s="4" t="s">
        <v>12</v>
      </c>
      <c r="D147" s="4" t="s">
        <v>12</v>
      </c>
      <c r="E147" s="4" t="s">
        <v>12</v>
      </c>
      <c r="F147" s="4" t="s">
        <v>12</v>
      </c>
      <c r="G147" s="4" t="s">
        <v>13</v>
      </c>
      <c r="H147" s="4">
        <v>27.9</v>
      </c>
      <c r="I147" s="4" t="s">
        <v>13</v>
      </c>
      <c r="J147" s="4">
        <v>398</v>
      </c>
      <c r="K147" s="5">
        <f>H148*I148+H149*I149+H150*I150+H151*I151+H152*I152+H147*J147</f>
        <v>408791.50000000006</v>
      </c>
      <c r="L147" s="5">
        <v>0.9</v>
      </c>
      <c r="M147" s="6">
        <f>K147*L147</f>
        <v>367912.35000000003</v>
      </c>
      <c r="N147" s="72">
        <f>M147/1000</f>
        <v>367.91235000000006</v>
      </c>
      <c r="O147" s="72">
        <v>368</v>
      </c>
    </row>
    <row r="148" spans="1:15" ht="20.25" x14ac:dyDescent="0.25">
      <c r="A148" s="3"/>
      <c r="B148" s="4"/>
      <c r="C148" s="4"/>
      <c r="D148" s="4"/>
      <c r="E148" s="4"/>
      <c r="F148" s="4"/>
      <c r="G148" s="73" t="s">
        <v>14</v>
      </c>
      <c r="H148" s="77">
        <v>9.9</v>
      </c>
      <c r="I148" s="74">
        <v>18467</v>
      </c>
      <c r="J148" s="4"/>
      <c r="K148" s="5"/>
      <c r="L148" s="5"/>
      <c r="M148" s="86"/>
      <c r="N148" s="86"/>
      <c r="O148" s="86"/>
    </row>
    <row r="149" spans="1:15" ht="20.25" x14ac:dyDescent="0.25">
      <c r="A149" s="3"/>
      <c r="B149" s="4"/>
      <c r="C149" s="4"/>
      <c r="D149" s="4"/>
      <c r="E149" s="4"/>
      <c r="F149" s="4"/>
      <c r="G149" s="73" t="s">
        <v>15</v>
      </c>
      <c r="H149" s="74">
        <v>6</v>
      </c>
      <c r="I149" s="74">
        <v>15291</v>
      </c>
      <c r="J149" s="4"/>
      <c r="K149" s="5"/>
      <c r="L149" s="5"/>
      <c r="M149" s="86"/>
      <c r="N149" s="86"/>
      <c r="O149" s="86"/>
    </row>
    <row r="150" spans="1:15" ht="20.25" x14ac:dyDescent="0.25">
      <c r="A150" s="3"/>
      <c r="B150" s="4"/>
      <c r="C150" s="4"/>
      <c r="D150" s="4"/>
      <c r="E150" s="4"/>
      <c r="F150" s="4"/>
      <c r="G150" s="73" t="s">
        <v>16</v>
      </c>
      <c r="H150" s="74">
        <v>8</v>
      </c>
      <c r="I150" s="74">
        <v>12022</v>
      </c>
      <c r="J150" s="4"/>
      <c r="K150" s="5"/>
      <c r="L150" s="5"/>
      <c r="M150" s="86"/>
      <c r="N150" s="86"/>
      <c r="O150" s="86"/>
    </row>
    <row r="151" spans="1:15" ht="20.25" x14ac:dyDescent="0.25">
      <c r="A151" s="3"/>
      <c r="B151" s="4"/>
      <c r="C151" s="4"/>
      <c r="D151" s="4"/>
      <c r="E151" s="4"/>
      <c r="F151" s="4"/>
      <c r="G151" s="73" t="s">
        <v>17</v>
      </c>
      <c r="H151" s="74">
        <v>2</v>
      </c>
      <c r="I151" s="74">
        <v>8402</v>
      </c>
      <c r="J151" s="4"/>
      <c r="K151" s="5"/>
      <c r="L151" s="5"/>
      <c r="M151" s="86"/>
      <c r="N151" s="86"/>
      <c r="O151" s="86"/>
    </row>
    <row r="152" spans="1:15" ht="20.25" x14ac:dyDescent="0.25">
      <c r="A152" s="3"/>
      <c r="B152" s="4"/>
      <c r="C152" s="4"/>
      <c r="D152" s="4"/>
      <c r="E152" s="4"/>
      <c r="F152" s="4"/>
      <c r="G152" s="73" t="s">
        <v>18</v>
      </c>
      <c r="H152" s="74">
        <v>2</v>
      </c>
      <c r="I152" s="74">
        <v>5069</v>
      </c>
      <c r="J152" s="4"/>
      <c r="K152" s="5"/>
      <c r="L152" s="5"/>
      <c r="M152" s="86"/>
      <c r="N152" s="86"/>
      <c r="O152" s="86"/>
    </row>
    <row r="153" spans="1:15" ht="20.25" x14ac:dyDescent="0.25">
      <c r="A153" s="3"/>
      <c r="B153" s="4" t="s">
        <v>22</v>
      </c>
      <c r="C153" s="4" t="s">
        <v>12</v>
      </c>
      <c r="D153" s="4" t="s">
        <v>12</v>
      </c>
      <c r="E153" s="4" t="s">
        <v>12</v>
      </c>
      <c r="F153" s="4" t="s">
        <v>12</v>
      </c>
      <c r="G153" s="4" t="s">
        <v>13</v>
      </c>
      <c r="H153" s="4">
        <v>72.7</v>
      </c>
      <c r="I153" s="4" t="s">
        <v>13</v>
      </c>
      <c r="J153" s="4">
        <v>398</v>
      </c>
      <c r="K153" s="5">
        <f>H154*I154+H155*I155+H156*I156+H157*I157+H153*J153</f>
        <v>767335.38</v>
      </c>
      <c r="L153" s="5">
        <v>0.9</v>
      </c>
      <c r="M153" s="6">
        <f>K153*L153</f>
        <v>690601.84200000006</v>
      </c>
      <c r="N153" s="72">
        <f>M153/1000</f>
        <v>690.60184200000003</v>
      </c>
      <c r="O153" s="72">
        <v>690.7</v>
      </c>
    </row>
    <row r="154" spans="1:15" ht="20.25" x14ac:dyDescent="0.25">
      <c r="A154" s="3"/>
      <c r="B154" s="4"/>
      <c r="C154" s="4"/>
      <c r="D154" s="4"/>
      <c r="E154" s="4"/>
      <c r="F154" s="4"/>
      <c r="G154" s="73" t="s">
        <v>15</v>
      </c>
      <c r="H154" s="5">
        <v>9.02</v>
      </c>
      <c r="I154" s="74">
        <v>15291</v>
      </c>
      <c r="J154" s="4"/>
      <c r="K154" s="5"/>
      <c r="L154" s="5"/>
      <c r="M154" s="86"/>
      <c r="N154" s="86"/>
      <c r="O154" s="86"/>
    </row>
    <row r="155" spans="1:15" ht="20.25" x14ac:dyDescent="0.25">
      <c r="A155" s="3"/>
      <c r="B155" s="4"/>
      <c r="C155" s="4"/>
      <c r="D155" s="4"/>
      <c r="E155" s="4"/>
      <c r="F155" s="4"/>
      <c r="G155" s="73" t="s">
        <v>16</v>
      </c>
      <c r="H155" s="5">
        <v>22.68</v>
      </c>
      <c r="I155" s="74">
        <v>12022</v>
      </c>
      <c r="J155" s="4"/>
      <c r="K155" s="5"/>
      <c r="L155" s="5"/>
      <c r="M155" s="86"/>
      <c r="N155" s="86"/>
      <c r="O155" s="86"/>
    </row>
    <row r="156" spans="1:15" ht="20.25" x14ac:dyDescent="0.25">
      <c r="A156" s="3"/>
      <c r="B156" s="4"/>
      <c r="C156" s="4"/>
      <c r="D156" s="4"/>
      <c r="E156" s="4"/>
      <c r="F156" s="4"/>
      <c r="G156" s="73" t="s">
        <v>17</v>
      </c>
      <c r="H156" s="74">
        <v>36</v>
      </c>
      <c r="I156" s="74">
        <v>8402</v>
      </c>
      <c r="J156" s="4"/>
      <c r="K156" s="5"/>
      <c r="L156" s="5"/>
      <c r="M156" s="86"/>
      <c r="N156" s="86"/>
      <c r="O156" s="86"/>
    </row>
    <row r="157" spans="1:15" ht="20.25" x14ac:dyDescent="0.25">
      <c r="A157" s="3"/>
      <c r="B157" s="4"/>
      <c r="C157" s="4"/>
      <c r="D157" s="4"/>
      <c r="E157" s="4"/>
      <c r="F157" s="4"/>
      <c r="G157" s="73" t="s">
        <v>18</v>
      </c>
      <c r="H157" s="74">
        <v>5</v>
      </c>
      <c r="I157" s="74">
        <v>5069</v>
      </c>
      <c r="J157" s="4"/>
      <c r="K157" s="5"/>
      <c r="L157" s="5"/>
      <c r="M157" s="86"/>
      <c r="N157" s="86"/>
      <c r="O157" s="86"/>
    </row>
    <row r="158" spans="1:15" ht="20.25" x14ac:dyDescent="0.25">
      <c r="A158" s="3"/>
      <c r="B158" s="4" t="s">
        <v>62</v>
      </c>
      <c r="C158" s="4" t="s">
        <v>12</v>
      </c>
      <c r="D158" s="4" t="s">
        <v>12</v>
      </c>
      <c r="E158" s="4" t="s">
        <v>12</v>
      </c>
      <c r="F158" s="4" t="s">
        <v>12</v>
      </c>
      <c r="G158" s="4" t="s">
        <v>13</v>
      </c>
      <c r="H158" s="4">
        <v>80</v>
      </c>
      <c r="I158" s="4" t="s">
        <v>13</v>
      </c>
      <c r="J158" s="4">
        <v>398</v>
      </c>
      <c r="K158" s="5">
        <f>H159*I159+H160*I160+H158*J158</f>
        <v>812600</v>
      </c>
      <c r="L158" s="5">
        <v>0.9</v>
      </c>
      <c r="M158" s="6">
        <f>K158*L158</f>
        <v>731340</v>
      </c>
      <c r="N158" s="72">
        <f>M158/1000</f>
        <v>731.34</v>
      </c>
      <c r="O158" s="72">
        <v>731.4</v>
      </c>
    </row>
    <row r="159" spans="1:15" ht="20.25" x14ac:dyDescent="0.25">
      <c r="A159" s="3"/>
      <c r="B159" s="4"/>
      <c r="C159" s="4"/>
      <c r="D159" s="4"/>
      <c r="E159" s="4"/>
      <c r="F159" s="4"/>
      <c r="G159" s="73" t="s">
        <v>16</v>
      </c>
      <c r="H159" s="77">
        <v>30</v>
      </c>
      <c r="I159" s="74">
        <v>12022</v>
      </c>
      <c r="J159" s="4"/>
      <c r="K159" s="5"/>
      <c r="L159" s="5"/>
      <c r="M159" s="6"/>
      <c r="N159" s="6"/>
      <c r="O159" s="6"/>
    </row>
    <row r="160" spans="1:15" ht="20.25" x14ac:dyDescent="0.25">
      <c r="A160" s="3"/>
      <c r="B160" s="4"/>
      <c r="C160" s="4"/>
      <c r="D160" s="4"/>
      <c r="E160" s="4"/>
      <c r="F160" s="4"/>
      <c r="G160" s="73" t="s">
        <v>17</v>
      </c>
      <c r="H160" s="74">
        <v>50</v>
      </c>
      <c r="I160" s="74">
        <v>8402</v>
      </c>
      <c r="J160" s="4"/>
      <c r="K160" s="5"/>
      <c r="L160" s="5"/>
      <c r="M160" s="6"/>
      <c r="N160" s="6"/>
      <c r="O160" s="6"/>
    </row>
    <row r="161" spans="1:15" ht="20.25" x14ac:dyDescent="0.25">
      <c r="A161" s="3"/>
      <c r="B161" s="4" t="s">
        <v>83</v>
      </c>
      <c r="C161" s="4" t="s">
        <v>12</v>
      </c>
      <c r="D161" s="4" t="s">
        <v>12</v>
      </c>
      <c r="E161" s="4" t="s">
        <v>12</v>
      </c>
      <c r="F161" s="4" t="s">
        <v>12</v>
      </c>
      <c r="G161" s="4" t="s">
        <v>13</v>
      </c>
      <c r="H161" s="4">
        <v>50</v>
      </c>
      <c r="I161" s="4" t="s">
        <v>13</v>
      </c>
      <c r="J161" s="4">
        <v>398</v>
      </c>
      <c r="K161" s="5">
        <f>H162*I162+H163*I163+H164*I164+H161*J161</f>
        <v>551160.60000000009</v>
      </c>
      <c r="L161" s="5">
        <v>0.87</v>
      </c>
      <c r="M161" s="6">
        <f>K161*L161</f>
        <v>479509.72200000007</v>
      </c>
      <c r="N161" s="72">
        <f>M161/1000</f>
        <v>479.50972200000007</v>
      </c>
      <c r="O161" s="72">
        <v>479.6</v>
      </c>
    </row>
    <row r="162" spans="1:15" ht="20.25" x14ac:dyDescent="0.25">
      <c r="A162" s="3"/>
      <c r="B162" s="4"/>
      <c r="C162" s="4"/>
      <c r="D162" s="4"/>
      <c r="E162" s="4"/>
      <c r="F162" s="4"/>
      <c r="G162" s="73" t="s">
        <v>15</v>
      </c>
      <c r="H162" s="77">
        <v>9</v>
      </c>
      <c r="I162" s="74">
        <v>15291</v>
      </c>
      <c r="J162" s="4"/>
      <c r="K162" s="5"/>
      <c r="L162" s="5"/>
      <c r="M162" s="86"/>
      <c r="N162" s="86"/>
      <c r="O162" s="86"/>
    </row>
    <row r="163" spans="1:15" ht="20.25" x14ac:dyDescent="0.25">
      <c r="A163" s="3"/>
      <c r="B163" s="4"/>
      <c r="C163" s="4"/>
      <c r="D163" s="4"/>
      <c r="E163" s="4"/>
      <c r="F163" s="4"/>
      <c r="G163" s="73" t="s">
        <v>16</v>
      </c>
      <c r="H163" s="80">
        <v>13.58</v>
      </c>
      <c r="I163" s="74">
        <v>12022</v>
      </c>
      <c r="J163" s="4"/>
      <c r="K163" s="5"/>
      <c r="L163" s="5"/>
      <c r="M163" s="86"/>
      <c r="N163" s="86"/>
      <c r="O163" s="86"/>
    </row>
    <row r="164" spans="1:15" ht="20.25" x14ac:dyDescent="0.25">
      <c r="A164" s="3"/>
      <c r="B164" s="4"/>
      <c r="C164" s="4"/>
      <c r="D164" s="4"/>
      <c r="E164" s="4"/>
      <c r="F164" s="4"/>
      <c r="G164" s="73" t="s">
        <v>17</v>
      </c>
      <c r="H164" s="5">
        <v>27.42</v>
      </c>
      <c r="I164" s="74">
        <v>8402</v>
      </c>
      <c r="J164" s="4"/>
      <c r="K164" s="5"/>
      <c r="L164" s="5"/>
      <c r="M164" s="86"/>
      <c r="N164" s="86"/>
      <c r="O164" s="86"/>
    </row>
    <row r="165" spans="1:15" ht="20.25" x14ac:dyDescent="0.25">
      <c r="A165" s="3"/>
      <c r="B165" s="4" t="s">
        <v>29</v>
      </c>
      <c r="C165" s="4" t="s">
        <v>12</v>
      </c>
      <c r="D165" s="4" t="s">
        <v>12</v>
      </c>
      <c r="E165" s="4" t="s">
        <v>12</v>
      </c>
      <c r="F165" s="4" t="s">
        <v>12</v>
      </c>
      <c r="G165" s="4" t="s">
        <v>13</v>
      </c>
      <c r="H165" s="4">
        <v>173</v>
      </c>
      <c r="I165" s="4" t="s">
        <v>13</v>
      </c>
      <c r="J165" s="4">
        <v>398</v>
      </c>
      <c r="K165" s="5">
        <f>H166*I166+H167*I167+H168*I168+H169*I169+H170*I170+H165*J165</f>
        <v>1971629.6</v>
      </c>
      <c r="L165" s="5">
        <v>0.89</v>
      </c>
      <c r="M165" s="6">
        <f>K165*L165</f>
        <v>1754750.344</v>
      </c>
      <c r="N165" s="72">
        <f>M165/1000</f>
        <v>1754.750344</v>
      </c>
      <c r="O165" s="72">
        <f>ROUND(N165,1)</f>
        <v>1754.8</v>
      </c>
    </row>
    <row r="166" spans="1:15" ht="20.25" x14ac:dyDescent="0.25">
      <c r="A166" s="3"/>
      <c r="B166" s="4"/>
      <c r="C166" s="4"/>
      <c r="D166" s="4"/>
      <c r="E166" s="4"/>
      <c r="F166" s="4"/>
      <c r="G166" s="73" t="s">
        <v>14</v>
      </c>
      <c r="H166" s="77">
        <v>18</v>
      </c>
      <c r="I166" s="74">
        <v>18467</v>
      </c>
      <c r="J166" s="4"/>
      <c r="K166" s="5"/>
      <c r="L166" s="5"/>
      <c r="M166" s="86"/>
      <c r="N166" s="86"/>
      <c r="O166" s="86"/>
    </row>
    <row r="167" spans="1:15" ht="20.25" x14ac:dyDescent="0.25">
      <c r="A167" s="3"/>
      <c r="B167" s="4"/>
      <c r="C167" s="4"/>
      <c r="D167" s="4"/>
      <c r="E167" s="4"/>
      <c r="F167" s="4"/>
      <c r="G167" s="73" t="s">
        <v>15</v>
      </c>
      <c r="H167" s="79">
        <v>19.399999999999999</v>
      </c>
      <c r="I167" s="74">
        <v>15291</v>
      </c>
      <c r="J167" s="4"/>
      <c r="K167" s="5"/>
      <c r="L167" s="5"/>
      <c r="M167" s="86"/>
      <c r="N167" s="86"/>
      <c r="O167" s="86"/>
    </row>
    <row r="168" spans="1:15" ht="20.25" x14ac:dyDescent="0.25">
      <c r="A168" s="3"/>
      <c r="B168" s="4"/>
      <c r="C168" s="4"/>
      <c r="D168" s="4"/>
      <c r="E168" s="4"/>
      <c r="F168" s="4"/>
      <c r="G168" s="73" t="s">
        <v>16</v>
      </c>
      <c r="H168" s="77">
        <v>49.1</v>
      </c>
      <c r="I168" s="74">
        <v>12022</v>
      </c>
      <c r="J168" s="4"/>
      <c r="K168" s="5"/>
      <c r="L168" s="5"/>
      <c r="M168" s="86"/>
      <c r="N168" s="86"/>
      <c r="O168" s="86"/>
    </row>
    <row r="169" spans="1:15" ht="20.25" x14ac:dyDescent="0.25">
      <c r="A169" s="3"/>
      <c r="B169" s="4"/>
      <c r="C169" s="4"/>
      <c r="D169" s="4"/>
      <c r="E169" s="4"/>
      <c r="F169" s="4"/>
      <c r="G169" s="73" t="s">
        <v>17</v>
      </c>
      <c r="H169" s="74">
        <v>73.5</v>
      </c>
      <c r="I169" s="74">
        <v>8402</v>
      </c>
      <c r="J169" s="4"/>
      <c r="K169" s="5"/>
      <c r="L169" s="5"/>
      <c r="M169" s="86"/>
      <c r="N169" s="86"/>
      <c r="O169" s="86"/>
    </row>
    <row r="170" spans="1:15" ht="20.25" x14ac:dyDescent="0.25">
      <c r="A170" s="3"/>
      <c r="B170" s="4"/>
      <c r="C170" s="4"/>
      <c r="D170" s="4"/>
      <c r="E170" s="4"/>
      <c r="F170" s="4"/>
      <c r="G170" s="73" t="s">
        <v>18</v>
      </c>
      <c r="H170" s="74">
        <v>13</v>
      </c>
      <c r="I170" s="74">
        <v>5069</v>
      </c>
      <c r="J170" s="4"/>
      <c r="K170" s="5"/>
      <c r="L170" s="5"/>
      <c r="M170" s="86"/>
      <c r="N170" s="86"/>
      <c r="O170" s="86"/>
    </row>
    <row r="171" spans="1:15" ht="22.5" x14ac:dyDescent="0.25">
      <c r="A171" s="67" t="s">
        <v>75</v>
      </c>
      <c r="B171" s="68"/>
      <c r="C171" s="68"/>
      <c r="D171" s="68"/>
      <c r="E171" s="68"/>
      <c r="F171" s="68"/>
      <c r="G171" s="69"/>
      <c r="H171" s="70">
        <f>H172+H174+H176</f>
        <v>55.699999999999996</v>
      </c>
      <c r="I171" s="70" t="s">
        <v>13</v>
      </c>
      <c r="J171" s="70" t="s">
        <v>13</v>
      </c>
      <c r="K171" s="71">
        <f>K172+K174+K176</f>
        <v>632611.9</v>
      </c>
      <c r="L171" s="70" t="s">
        <v>13</v>
      </c>
      <c r="M171" s="71">
        <f>M172+M174+M176</f>
        <v>562761.51</v>
      </c>
      <c r="N171" s="71"/>
      <c r="O171" s="71"/>
    </row>
    <row r="172" spans="1:15" ht="20.25" x14ac:dyDescent="0.25">
      <c r="A172" s="3"/>
      <c r="B172" s="4" t="s">
        <v>42</v>
      </c>
      <c r="C172" s="4" t="s">
        <v>12</v>
      </c>
      <c r="D172" s="4" t="s">
        <v>12</v>
      </c>
      <c r="E172" s="4" t="s">
        <v>12</v>
      </c>
      <c r="F172" s="4" t="s">
        <v>12</v>
      </c>
      <c r="G172" s="4" t="s">
        <v>13</v>
      </c>
      <c r="H172" s="4">
        <v>7.8</v>
      </c>
      <c r="I172" s="4" t="s">
        <v>13</v>
      </c>
      <c r="J172" s="4">
        <v>398</v>
      </c>
      <c r="K172" s="5">
        <f>H173*I173+H172*J172</f>
        <v>68640</v>
      </c>
      <c r="L172" s="5">
        <v>0.88</v>
      </c>
      <c r="M172" s="6">
        <f>K172*L172</f>
        <v>60403.199999999997</v>
      </c>
      <c r="N172" s="72">
        <f>M172/1000</f>
        <v>60.403199999999998</v>
      </c>
      <c r="O172" s="72">
        <v>60.5</v>
      </c>
    </row>
    <row r="173" spans="1:15" ht="20.25" x14ac:dyDescent="0.25">
      <c r="A173" s="3"/>
      <c r="B173" s="4"/>
      <c r="C173" s="4"/>
      <c r="D173" s="4"/>
      <c r="E173" s="4"/>
      <c r="F173" s="4"/>
      <c r="G173" s="73" t="s">
        <v>17</v>
      </c>
      <c r="H173" s="77">
        <v>7.8</v>
      </c>
      <c r="I173" s="74">
        <v>8402</v>
      </c>
      <c r="J173" s="4"/>
      <c r="K173" s="5"/>
      <c r="L173" s="5"/>
      <c r="M173" s="86"/>
      <c r="N173" s="86"/>
      <c r="O173" s="86"/>
    </row>
    <row r="174" spans="1:15" ht="20.25" x14ac:dyDescent="0.25">
      <c r="A174" s="82"/>
      <c r="B174" s="4" t="s">
        <v>36</v>
      </c>
      <c r="C174" s="4" t="s">
        <v>12</v>
      </c>
      <c r="D174" s="4" t="s">
        <v>12</v>
      </c>
      <c r="E174" s="4" t="s">
        <v>12</v>
      </c>
      <c r="F174" s="4" t="s">
        <v>12</v>
      </c>
      <c r="G174" s="4" t="s">
        <v>13</v>
      </c>
      <c r="H174" s="4">
        <v>42</v>
      </c>
      <c r="I174" s="4" t="s">
        <v>13</v>
      </c>
      <c r="J174" s="4">
        <v>398</v>
      </c>
      <c r="K174" s="5">
        <f>H175*I175+H174*J174</f>
        <v>521640</v>
      </c>
      <c r="L174" s="5">
        <v>0.89</v>
      </c>
      <c r="M174" s="6">
        <f>K174*L174</f>
        <v>464259.60000000003</v>
      </c>
      <c r="N174" s="72">
        <f>M174/1000</f>
        <v>464.25960000000003</v>
      </c>
      <c r="O174" s="72">
        <f>ROUND(N174,1)</f>
        <v>464.3</v>
      </c>
    </row>
    <row r="175" spans="1:15" ht="20.25" x14ac:dyDescent="0.25">
      <c r="A175" s="82"/>
      <c r="B175" s="4"/>
      <c r="C175" s="4"/>
      <c r="D175" s="4"/>
      <c r="E175" s="4"/>
      <c r="F175" s="4"/>
      <c r="G175" s="73" t="s">
        <v>16</v>
      </c>
      <c r="H175" s="77">
        <v>42</v>
      </c>
      <c r="I175" s="74">
        <v>12022</v>
      </c>
      <c r="J175" s="4"/>
      <c r="K175" s="5"/>
      <c r="L175" s="5"/>
      <c r="M175" s="86"/>
      <c r="N175" s="86"/>
      <c r="O175" s="86"/>
    </row>
    <row r="176" spans="1:15" ht="20.25" x14ac:dyDescent="0.25">
      <c r="A176" s="3"/>
      <c r="B176" s="4" t="s">
        <v>25</v>
      </c>
      <c r="C176" s="4" t="s">
        <v>12</v>
      </c>
      <c r="D176" s="4" t="s">
        <v>12</v>
      </c>
      <c r="E176" s="4" t="s">
        <v>12</v>
      </c>
      <c r="F176" s="4" t="s">
        <v>12</v>
      </c>
      <c r="G176" s="4" t="s">
        <v>13</v>
      </c>
      <c r="H176" s="4">
        <v>5.9</v>
      </c>
      <c r="I176" s="4" t="s">
        <v>13</v>
      </c>
      <c r="J176" s="4">
        <v>398</v>
      </c>
      <c r="K176" s="5">
        <f>H177*I177+H178*I178+H179*I179+H180*I180+H176*J176</f>
        <v>42331.899999999994</v>
      </c>
      <c r="L176" s="5">
        <v>0.9</v>
      </c>
      <c r="M176" s="6">
        <f>K176*L176</f>
        <v>38098.71</v>
      </c>
      <c r="N176" s="72">
        <f>M176/1000</f>
        <v>38.098709999999997</v>
      </c>
      <c r="O176" s="72">
        <f>ROUND(N176,1)</f>
        <v>38.1</v>
      </c>
    </row>
    <row r="177" spans="1:15" ht="20.25" x14ac:dyDescent="0.25">
      <c r="A177" s="3"/>
      <c r="B177" s="4"/>
      <c r="C177" s="4"/>
      <c r="D177" s="4"/>
      <c r="E177" s="4"/>
      <c r="F177" s="4"/>
      <c r="G177" s="73" t="s">
        <v>14</v>
      </c>
      <c r="H177" s="5">
        <v>0.5</v>
      </c>
      <c r="I177" s="74">
        <v>18467</v>
      </c>
      <c r="J177" s="4"/>
      <c r="K177" s="5"/>
      <c r="L177" s="5"/>
      <c r="M177" s="86"/>
      <c r="N177" s="86"/>
      <c r="O177" s="86"/>
    </row>
    <row r="178" spans="1:15" ht="20.25" x14ac:dyDescent="0.25">
      <c r="A178" s="3"/>
      <c r="B178" s="4"/>
      <c r="C178" s="4"/>
      <c r="D178" s="4"/>
      <c r="E178" s="4"/>
      <c r="F178" s="4"/>
      <c r="G178" s="73" t="s">
        <v>15</v>
      </c>
      <c r="H178" s="5">
        <v>0.2</v>
      </c>
      <c r="I178" s="74">
        <v>15291</v>
      </c>
      <c r="J178" s="4"/>
      <c r="K178" s="5"/>
      <c r="L178" s="5"/>
      <c r="M178" s="86"/>
      <c r="N178" s="86"/>
      <c r="O178" s="86"/>
    </row>
    <row r="179" spans="1:15" ht="20.25" x14ac:dyDescent="0.25">
      <c r="A179" s="3"/>
      <c r="B179" s="4"/>
      <c r="C179" s="4"/>
      <c r="D179" s="4"/>
      <c r="E179" s="4"/>
      <c r="F179" s="4"/>
      <c r="G179" s="73" t="s">
        <v>17</v>
      </c>
      <c r="H179" s="74">
        <v>0.4</v>
      </c>
      <c r="I179" s="74">
        <v>8402</v>
      </c>
      <c r="J179" s="4"/>
      <c r="K179" s="5"/>
      <c r="L179" s="5"/>
      <c r="M179" s="86"/>
      <c r="N179" s="86"/>
      <c r="O179" s="86"/>
    </row>
    <row r="180" spans="1:15" ht="20.25" x14ac:dyDescent="0.25">
      <c r="A180" s="3"/>
      <c r="B180" s="4"/>
      <c r="C180" s="4"/>
      <c r="D180" s="4"/>
      <c r="E180" s="4"/>
      <c r="F180" s="4"/>
      <c r="G180" s="73" t="s">
        <v>18</v>
      </c>
      <c r="H180" s="77">
        <v>4.8</v>
      </c>
      <c r="I180" s="74">
        <v>5069</v>
      </c>
      <c r="J180" s="4"/>
      <c r="K180" s="5"/>
      <c r="L180" s="5"/>
      <c r="M180" s="86"/>
      <c r="N180" s="86"/>
      <c r="O180" s="86"/>
    </row>
    <row r="181" spans="1:15" ht="22.5" x14ac:dyDescent="0.25">
      <c r="A181" s="67" t="s">
        <v>76</v>
      </c>
      <c r="B181" s="68"/>
      <c r="C181" s="68"/>
      <c r="D181" s="68"/>
      <c r="E181" s="68"/>
      <c r="F181" s="68"/>
      <c r="G181" s="69"/>
      <c r="H181" s="70">
        <f>H182+H184</f>
        <v>109.607</v>
      </c>
      <c r="I181" s="70" t="s">
        <v>13</v>
      </c>
      <c r="J181" s="70" t="s">
        <v>13</v>
      </c>
      <c r="K181" s="71">
        <f>K182+K184</f>
        <v>654584.94000000006</v>
      </c>
      <c r="L181" s="70" t="s">
        <v>13</v>
      </c>
      <c r="M181" s="71">
        <f>M182+M184</f>
        <v>569488.89780000004</v>
      </c>
      <c r="N181" s="71"/>
      <c r="O181" s="71"/>
    </row>
    <row r="182" spans="1:15" ht="20.25" x14ac:dyDescent="0.25">
      <c r="A182" s="3"/>
      <c r="B182" s="4" t="s">
        <v>26</v>
      </c>
      <c r="C182" s="4" t="s">
        <v>12</v>
      </c>
      <c r="D182" s="4" t="s">
        <v>12</v>
      </c>
      <c r="E182" s="4" t="s">
        <v>12</v>
      </c>
      <c r="F182" s="4" t="s">
        <v>12</v>
      </c>
      <c r="G182" s="4" t="s">
        <v>13</v>
      </c>
      <c r="H182" s="4">
        <v>7</v>
      </c>
      <c r="I182" s="4" t="s">
        <v>13</v>
      </c>
      <c r="J182" s="4">
        <v>398</v>
      </c>
      <c r="K182" s="5">
        <f>H183*I183+H182*J182</f>
        <v>61600</v>
      </c>
      <c r="L182" s="5">
        <v>0.87</v>
      </c>
      <c r="M182" s="6">
        <f>K182*L182</f>
        <v>53592</v>
      </c>
      <c r="N182" s="72">
        <f>M182/1000</f>
        <v>53.591999999999999</v>
      </c>
      <c r="O182" s="72">
        <f>ROUND(N182,1)</f>
        <v>53.6</v>
      </c>
    </row>
    <row r="183" spans="1:15" ht="20.25" x14ac:dyDescent="0.25">
      <c r="A183" s="3"/>
      <c r="B183" s="4"/>
      <c r="C183" s="4"/>
      <c r="D183" s="4"/>
      <c r="E183" s="4"/>
      <c r="F183" s="4"/>
      <c r="G183" s="73" t="s">
        <v>17</v>
      </c>
      <c r="H183" s="74">
        <v>7</v>
      </c>
      <c r="I183" s="74">
        <v>8402</v>
      </c>
      <c r="J183" s="4"/>
      <c r="K183" s="5"/>
      <c r="L183" s="5"/>
      <c r="M183" s="86"/>
      <c r="N183" s="86"/>
      <c r="O183" s="86"/>
    </row>
    <row r="184" spans="1:15" ht="20.25" x14ac:dyDescent="0.25">
      <c r="A184" s="3"/>
      <c r="B184" s="4" t="s">
        <v>53</v>
      </c>
      <c r="C184" s="4" t="s">
        <v>12</v>
      </c>
      <c r="D184" s="4" t="s">
        <v>12</v>
      </c>
      <c r="E184" s="4" t="s">
        <v>12</v>
      </c>
      <c r="F184" s="4" t="s">
        <v>12</v>
      </c>
      <c r="G184" s="4" t="s">
        <v>13</v>
      </c>
      <c r="H184" s="4">
        <v>102.607</v>
      </c>
      <c r="I184" s="4" t="s">
        <v>13</v>
      </c>
      <c r="J184" s="4">
        <v>398</v>
      </c>
      <c r="K184" s="5">
        <f>H186*I186+H185*I185+H184*J184</f>
        <v>592984.94000000006</v>
      </c>
      <c r="L184" s="5">
        <v>0.87</v>
      </c>
      <c r="M184" s="6">
        <f>K184*L184</f>
        <v>515896.89780000004</v>
      </c>
      <c r="N184" s="72">
        <f>M184/1000</f>
        <v>515.89689780000003</v>
      </c>
      <c r="O184" s="72">
        <f>ROUND(N184,1)</f>
        <v>515.9</v>
      </c>
    </row>
    <row r="185" spans="1:15" ht="20.25" x14ac:dyDescent="0.25">
      <c r="A185" s="3"/>
      <c r="B185" s="4"/>
      <c r="C185" s="4"/>
      <c r="D185" s="4"/>
      <c r="E185" s="4"/>
      <c r="F185" s="4"/>
      <c r="G185" s="73" t="s">
        <v>16</v>
      </c>
      <c r="H185" s="4">
        <v>4.6070000000000002</v>
      </c>
      <c r="I185" s="74">
        <v>12022</v>
      </c>
      <c r="J185" s="4"/>
      <c r="K185" s="5"/>
      <c r="L185" s="5"/>
      <c r="M185" s="6"/>
      <c r="N185" s="6"/>
      <c r="O185" s="6"/>
    </row>
    <row r="186" spans="1:15" ht="20.25" x14ac:dyDescent="0.25">
      <c r="A186" s="3"/>
      <c r="B186" s="4"/>
      <c r="C186" s="4"/>
      <c r="D186" s="4"/>
      <c r="E186" s="4"/>
      <c r="F186" s="4"/>
      <c r="G186" s="73" t="s">
        <v>18</v>
      </c>
      <c r="H186" s="74">
        <v>98</v>
      </c>
      <c r="I186" s="74">
        <v>5069</v>
      </c>
      <c r="J186" s="4"/>
      <c r="K186" s="5"/>
      <c r="L186" s="5"/>
      <c r="M186" s="86"/>
      <c r="N186" s="86"/>
      <c r="O186" s="86"/>
    </row>
    <row r="187" spans="1:15" ht="22.5" x14ac:dyDescent="0.25">
      <c r="A187" s="67" t="s">
        <v>77</v>
      </c>
      <c r="B187" s="68"/>
      <c r="C187" s="68"/>
      <c r="D187" s="68"/>
      <c r="E187" s="68"/>
      <c r="F187" s="68"/>
      <c r="G187" s="69"/>
      <c r="H187" s="70">
        <f>H188+H192</f>
        <v>105.08</v>
      </c>
      <c r="I187" s="70" t="s">
        <v>13</v>
      </c>
      <c r="J187" s="70" t="s">
        <v>13</v>
      </c>
      <c r="K187" s="71">
        <f>K188+K192</f>
        <v>1606268.43</v>
      </c>
      <c r="L187" s="70" t="s">
        <v>13</v>
      </c>
      <c r="M187" s="71">
        <f>M188+M192</f>
        <v>1354529.5111999998</v>
      </c>
      <c r="N187" s="71"/>
      <c r="O187" s="71"/>
    </row>
    <row r="188" spans="1:15" ht="20.25" x14ac:dyDescent="0.25">
      <c r="A188" s="3"/>
      <c r="B188" s="4" t="s">
        <v>37</v>
      </c>
      <c r="C188" s="4" t="s">
        <v>12</v>
      </c>
      <c r="D188" s="4" t="s">
        <v>12</v>
      </c>
      <c r="E188" s="4" t="s">
        <v>12</v>
      </c>
      <c r="F188" s="4" t="s">
        <v>12</v>
      </c>
      <c r="G188" s="4" t="s">
        <v>13</v>
      </c>
      <c r="H188" s="4">
        <v>40</v>
      </c>
      <c r="I188" s="4" t="s">
        <v>13</v>
      </c>
      <c r="J188" s="4">
        <v>398</v>
      </c>
      <c r="K188" s="5">
        <f>H189*I189+H190*I190+H191*I191+H188*J188</f>
        <v>526403</v>
      </c>
      <c r="L188" s="5">
        <v>0.85</v>
      </c>
      <c r="M188" s="6">
        <f>K188*L188</f>
        <v>447442.55</v>
      </c>
      <c r="N188" s="72">
        <f>M188/1000</f>
        <v>447.44254999999998</v>
      </c>
      <c r="O188" s="72">
        <v>447.5</v>
      </c>
    </row>
    <row r="189" spans="1:15" ht="20.25" x14ac:dyDescent="0.25">
      <c r="A189" s="3"/>
      <c r="B189" s="4"/>
      <c r="C189" s="4"/>
      <c r="D189" s="4"/>
      <c r="E189" s="4"/>
      <c r="F189" s="4"/>
      <c r="G189" s="73" t="s">
        <v>15</v>
      </c>
      <c r="H189" s="77">
        <v>16.5</v>
      </c>
      <c r="I189" s="74">
        <v>15291</v>
      </c>
      <c r="J189" s="4"/>
      <c r="K189" s="5"/>
      <c r="L189" s="5"/>
      <c r="M189" s="86"/>
      <c r="N189" s="86"/>
      <c r="O189" s="86"/>
    </row>
    <row r="190" spans="1:15" ht="20.25" x14ac:dyDescent="0.25">
      <c r="A190" s="3"/>
      <c r="B190" s="4"/>
      <c r="C190" s="4"/>
      <c r="D190" s="4"/>
      <c r="E190" s="4"/>
      <c r="F190" s="4"/>
      <c r="G190" s="73" t="s">
        <v>16</v>
      </c>
      <c r="H190" s="76">
        <v>20</v>
      </c>
      <c r="I190" s="74">
        <v>12022</v>
      </c>
      <c r="J190" s="4"/>
      <c r="K190" s="5"/>
      <c r="L190" s="5"/>
      <c r="M190" s="86"/>
      <c r="N190" s="86"/>
      <c r="O190" s="86"/>
    </row>
    <row r="191" spans="1:15" ht="20.25" x14ac:dyDescent="0.25">
      <c r="A191" s="3"/>
      <c r="B191" s="4"/>
      <c r="C191" s="4"/>
      <c r="D191" s="4"/>
      <c r="E191" s="4"/>
      <c r="F191" s="4"/>
      <c r="G191" s="73" t="s">
        <v>18</v>
      </c>
      <c r="H191" s="77">
        <v>3.5</v>
      </c>
      <c r="I191" s="74">
        <v>5069</v>
      </c>
      <c r="J191" s="4"/>
      <c r="K191" s="5"/>
      <c r="L191" s="5"/>
      <c r="M191" s="86"/>
      <c r="N191" s="86"/>
      <c r="O191" s="86"/>
    </row>
    <row r="192" spans="1:15" ht="20.25" x14ac:dyDescent="0.25">
      <c r="A192" s="3"/>
      <c r="B192" s="4" t="s">
        <v>56</v>
      </c>
      <c r="C192" s="4" t="s">
        <v>12</v>
      </c>
      <c r="D192" s="4" t="s">
        <v>12</v>
      </c>
      <c r="E192" s="4" t="s">
        <v>12</v>
      </c>
      <c r="F192" s="4" t="s">
        <v>12</v>
      </c>
      <c r="G192" s="4" t="s">
        <v>13</v>
      </c>
      <c r="H192" s="4">
        <v>65.08</v>
      </c>
      <c r="I192" s="4" t="s">
        <v>13</v>
      </c>
      <c r="J192" s="4">
        <v>398</v>
      </c>
      <c r="K192" s="5">
        <f>H193*I193+H194*I194+H195*I195+H192*J192</f>
        <v>1079865.43</v>
      </c>
      <c r="L192" s="5">
        <v>0.84</v>
      </c>
      <c r="M192" s="6">
        <f>K192*L192</f>
        <v>907086.9611999999</v>
      </c>
      <c r="N192" s="72">
        <f>M192/1000</f>
        <v>907.08696119999991</v>
      </c>
      <c r="O192" s="72">
        <f>ROUND(N192,1)</f>
        <v>907.1</v>
      </c>
    </row>
    <row r="193" spans="1:15" ht="20.25" x14ac:dyDescent="0.25">
      <c r="A193" s="3"/>
      <c r="B193" s="4"/>
      <c r="C193" s="4"/>
      <c r="D193" s="4"/>
      <c r="E193" s="4"/>
      <c r="F193" s="4"/>
      <c r="G193" s="73" t="s">
        <v>14</v>
      </c>
      <c r="H193" s="5">
        <v>35.33</v>
      </c>
      <c r="I193" s="74">
        <v>18467</v>
      </c>
      <c r="J193" s="4"/>
      <c r="K193" s="5"/>
      <c r="L193" s="5"/>
      <c r="M193" s="86"/>
      <c r="N193" s="86"/>
      <c r="O193" s="86"/>
    </row>
    <row r="194" spans="1:15" ht="20.25" x14ac:dyDescent="0.25">
      <c r="A194" s="3"/>
      <c r="B194" s="4"/>
      <c r="C194" s="4"/>
      <c r="D194" s="4"/>
      <c r="E194" s="4"/>
      <c r="F194" s="4"/>
      <c r="G194" s="73" t="s">
        <v>15</v>
      </c>
      <c r="H194" s="80">
        <v>13.42</v>
      </c>
      <c r="I194" s="74">
        <v>15291</v>
      </c>
      <c r="J194" s="4"/>
      <c r="K194" s="5"/>
      <c r="L194" s="5"/>
      <c r="M194" s="86"/>
      <c r="N194" s="86"/>
      <c r="O194" s="86"/>
    </row>
    <row r="195" spans="1:15" ht="20.25" x14ac:dyDescent="0.25">
      <c r="A195" s="3"/>
      <c r="B195" s="4"/>
      <c r="C195" s="4"/>
      <c r="D195" s="4"/>
      <c r="E195" s="4"/>
      <c r="F195" s="4"/>
      <c r="G195" s="73" t="s">
        <v>16</v>
      </c>
      <c r="H195" s="5">
        <v>16.329999999999998</v>
      </c>
      <c r="I195" s="74">
        <v>12022</v>
      </c>
      <c r="J195" s="4"/>
      <c r="K195" s="5"/>
      <c r="L195" s="5"/>
      <c r="M195" s="86"/>
      <c r="N195" s="86"/>
      <c r="O195" s="86"/>
    </row>
    <row r="196" spans="1:15" ht="22.5" x14ac:dyDescent="0.25">
      <c r="A196" s="67" t="s">
        <v>78</v>
      </c>
      <c r="B196" s="68"/>
      <c r="C196" s="68"/>
      <c r="D196" s="68"/>
      <c r="E196" s="68"/>
      <c r="F196" s="68"/>
      <c r="G196" s="69"/>
      <c r="H196" s="70">
        <f>H197+H202+H205+H207+H209+H211+H215</f>
        <v>211.35</v>
      </c>
      <c r="I196" s="70" t="s">
        <v>13</v>
      </c>
      <c r="J196" s="70" t="s">
        <v>13</v>
      </c>
      <c r="K196" s="71">
        <f>K197+K202+K205+K207+K209+K211+K215</f>
        <v>1906954.75</v>
      </c>
      <c r="L196" s="70" t="s">
        <v>13</v>
      </c>
      <c r="M196" s="71">
        <f>M197+M202+M205+M207+M209+M211+M215</f>
        <v>1607003.6984999999</v>
      </c>
      <c r="N196" s="71"/>
      <c r="O196" s="71"/>
    </row>
    <row r="197" spans="1:15" ht="20.25" x14ac:dyDescent="0.25">
      <c r="A197" s="3"/>
      <c r="B197" s="4" t="s">
        <v>44</v>
      </c>
      <c r="C197" s="4" t="s">
        <v>12</v>
      </c>
      <c r="D197" s="4" t="s">
        <v>12</v>
      </c>
      <c r="E197" s="4" t="s">
        <v>12</v>
      </c>
      <c r="F197" s="4" t="s">
        <v>12</v>
      </c>
      <c r="G197" s="4" t="s">
        <v>13</v>
      </c>
      <c r="H197" s="4">
        <v>5</v>
      </c>
      <c r="I197" s="4" t="s">
        <v>13</v>
      </c>
      <c r="J197" s="4">
        <v>398</v>
      </c>
      <c r="K197" s="5">
        <f>H198*I198+H199*I199+H200*I200+H197*J197+H201*I201</f>
        <v>68065</v>
      </c>
      <c r="L197" s="5">
        <v>0.9</v>
      </c>
      <c r="M197" s="6">
        <f>K197*L197</f>
        <v>61258.5</v>
      </c>
      <c r="N197" s="72">
        <f>M197/1000</f>
        <v>61.258499999999998</v>
      </c>
      <c r="O197" s="72">
        <f>ROUND(N197,1)</f>
        <v>61.3</v>
      </c>
    </row>
    <row r="198" spans="1:15" ht="20.25" x14ac:dyDescent="0.25">
      <c r="A198" s="3"/>
      <c r="B198" s="4"/>
      <c r="C198" s="4"/>
      <c r="D198" s="4"/>
      <c r="E198" s="4"/>
      <c r="F198" s="4"/>
      <c r="G198" s="73" t="s">
        <v>14</v>
      </c>
      <c r="H198" s="77">
        <v>0.5</v>
      </c>
      <c r="I198" s="74">
        <v>18467</v>
      </c>
      <c r="J198" s="4"/>
      <c r="K198" s="5"/>
      <c r="L198" s="5"/>
      <c r="M198" s="86"/>
      <c r="N198" s="86"/>
      <c r="O198" s="86"/>
    </row>
    <row r="199" spans="1:15" ht="20.25" x14ac:dyDescent="0.25">
      <c r="A199" s="3"/>
      <c r="B199" s="4"/>
      <c r="C199" s="4"/>
      <c r="D199" s="4"/>
      <c r="E199" s="4"/>
      <c r="F199" s="4"/>
      <c r="G199" s="73" t="s">
        <v>15</v>
      </c>
      <c r="H199" s="77">
        <v>2.5</v>
      </c>
      <c r="I199" s="74">
        <v>15291</v>
      </c>
      <c r="J199" s="4"/>
      <c r="K199" s="5"/>
      <c r="L199" s="5"/>
      <c r="M199" s="86"/>
      <c r="N199" s="86"/>
      <c r="O199" s="86"/>
    </row>
    <row r="200" spans="1:15" ht="20.25" x14ac:dyDescent="0.25">
      <c r="A200" s="3"/>
      <c r="B200" s="4"/>
      <c r="C200" s="4"/>
      <c r="D200" s="4"/>
      <c r="E200" s="4"/>
      <c r="F200" s="4"/>
      <c r="G200" s="73" t="s">
        <v>16</v>
      </c>
      <c r="H200" s="77">
        <v>0.5</v>
      </c>
      <c r="I200" s="74">
        <v>12022</v>
      </c>
      <c r="J200" s="4"/>
      <c r="K200" s="5"/>
      <c r="L200" s="5"/>
      <c r="M200" s="86"/>
      <c r="N200" s="86"/>
      <c r="O200" s="86"/>
    </row>
    <row r="201" spans="1:15" ht="20.25" x14ac:dyDescent="0.25">
      <c r="A201" s="3"/>
      <c r="B201" s="4"/>
      <c r="C201" s="4"/>
      <c r="D201" s="4"/>
      <c r="E201" s="4"/>
      <c r="F201" s="4"/>
      <c r="G201" s="73" t="s">
        <v>17</v>
      </c>
      <c r="H201" s="77">
        <v>1.5</v>
      </c>
      <c r="I201" s="74">
        <v>8402</v>
      </c>
      <c r="J201" s="4"/>
      <c r="K201" s="5"/>
      <c r="L201" s="5"/>
      <c r="M201" s="86"/>
      <c r="N201" s="86"/>
      <c r="O201" s="86"/>
    </row>
    <row r="202" spans="1:15" ht="20.25" x14ac:dyDescent="0.25">
      <c r="A202" s="3"/>
      <c r="B202" s="4" t="s">
        <v>39</v>
      </c>
      <c r="C202" s="4" t="s">
        <v>12</v>
      </c>
      <c r="D202" s="4" t="s">
        <v>12</v>
      </c>
      <c r="E202" s="4" t="s">
        <v>12</v>
      </c>
      <c r="F202" s="4" t="s">
        <v>12</v>
      </c>
      <c r="G202" s="4" t="s">
        <v>13</v>
      </c>
      <c r="H202" s="4">
        <v>62.06</v>
      </c>
      <c r="I202" s="4" t="s">
        <v>13</v>
      </c>
      <c r="J202" s="4">
        <v>398</v>
      </c>
      <c r="K202" s="5">
        <f>H203*I203+H204*I204+H202*J202</f>
        <v>643723.20000000007</v>
      </c>
      <c r="L202" s="5">
        <v>0.91</v>
      </c>
      <c r="M202" s="6">
        <f>K202*L202</f>
        <v>585788.11200000008</v>
      </c>
      <c r="N202" s="72">
        <f>M202/1000</f>
        <v>585.78811200000007</v>
      </c>
      <c r="O202" s="72">
        <f>ROUND(N202,1)</f>
        <v>585.79999999999995</v>
      </c>
    </row>
    <row r="203" spans="1:15" ht="20.25" x14ac:dyDescent="0.25">
      <c r="A203" s="3"/>
      <c r="B203" s="4"/>
      <c r="C203" s="4"/>
      <c r="D203" s="4"/>
      <c r="E203" s="4"/>
      <c r="F203" s="4"/>
      <c r="G203" s="73" t="s">
        <v>16</v>
      </c>
      <c r="H203" s="5">
        <v>26.96</v>
      </c>
      <c r="I203" s="74">
        <v>12022</v>
      </c>
      <c r="J203" s="4"/>
      <c r="K203" s="5"/>
      <c r="L203" s="5"/>
      <c r="M203" s="86"/>
      <c r="N203" s="86"/>
      <c r="O203" s="86"/>
    </row>
    <row r="204" spans="1:15" ht="20.25" x14ac:dyDescent="0.25">
      <c r="A204" s="3"/>
      <c r="B204" s="4"/>
      <c r="C204" s="4"/>
      <c r="D204" s="4"/>
      <c r="E204" s="4"/>
      <c r="F204" s="4"/>
      <c r="G204" s="73" t="s">
        <v>17</v>
      </c>
      <c r="H204" s="77">
        <v>35.1</v>
      </c>
      <c r="I204" s="74">
        <v>8402</v>
      </c>
      <c r="J204" s="4"/>
      <c r="K204" s="5"/>
      <c r="L204" s="5"/>
      <c r="M204" s="86"/>
      <c r="N204" s="86"/>
      <c r="O204" s="86"/>
    </row>
    <row r="205" spans="1:15" ht="20.25" x14ac:dyDescent="0.25">
      <c r="A205" s="3"/>
      <c r="B205" s="4" t="s">
        <v>40</v>
      </c>
      <c r="C205" s="4" t="s">
        <v>12</v>
      </c>
      <c r="D205" s="4" t="s">
        <v>12</v>
      </c>
      <c r="E205" s="4" t="s">
        <v>12</v>
      </c>
      <c r="F205" s="4" t="s">
        <v>12</v>
      </c>
      <c r="G205" s="4" t="s">
        <v>13</v>
      </c>
      <c r="H205" s="4">
        <v>5</v>
      </c>
      <c r="I205" s="4" t="s">
        <v>13</v>
      </c>
      <c r="J205" s="4">
        <v>398</v>
      </c>
      <c r="K205" s="5">
        <f>H206*I206+H205*J205</f>
        <v>44000</v>
      </c>
      <c r="L205" s="5">
        <v>0.92</v>
      </c>
      <c r="M205" s="6">
        <f>K205*L205</f>
        <v>40480</v>
      </c>
      <c r="N205" s="72">
        <f>M205/1000</f>
        <v>40.479999999999997</v>
      </c>
      <c r="O205" s="72">
        <f>ROUND(N205,1)</f>
        <v>40.5</v>
      </c>
    </row>
    <row r="206" spans="1:15" ht="20.25" x14ac:dyDescent="0.25">
      <c r="A206" s="3"/>
      <c r="B206" s="4"/>
      <c r="C206" s="4"/>
      <c r="D206" s="4"/>
      <c r="E206" s="4"/>
      <c r="F206" s="4"/>
      <c r="G206" s="73" t="s">
        <v>17</v>
      </c>
      <c r="H206" s="74">
        <v>5</v>
      </c>
      <c r="I206" s="74">
        <v>8402</v>
      </c>
      <c r="J206" s="4"/>
      <c r="K206" s="5"/>
      <c r="L206" s="5"/>
      <c r="M206" s="86"/>
      <c r="N206" s="86"/>
      <c r="O206" s="86"/>
    </row>
    <row r="207" spans="1:15" ht="20.25" x14ac:dyDescent="0.25">
      <c r="A207" s="3"/>
      <c r="B207" s="4" t="s">
        <v>54</v>
      </c>
      <c r="C207" s="4" t="s">
        <v>12</v>
      </c>
      <c r="D207" s="4" t="s">
        <v>12</v>
      </c>
      <c r="E207" s="4" t="s">
        <v>12</v>
      </c>
      <c r="F207" s="4" t="s">
        <v>12</v>
      </c>
      <c r="G207" s="4" t="s">
        <v>13</v>
      </c>
      <c r="H207" s="4">
        <v>5.14</v>
      </c>
      <c r="I207" s="4" t="s">
        <v>13</v>
      </c>
      <c r="J207" s="4">
        <v>398</v>
      </c>
      <c r="K207" s="5">
        <f>H208*I208+H207*J207</f>
        <v>45232</v>
      </c>
      <c r="L207" s="5">
        <v>0.91</v>
      </c>
      <c r="M207" s="6">
        <f>K207*L207</f>
        <v>41161.120000000003</v>
      </c>
      <c r="N207" s="72">
        <f>M207/1000</f>
        <v>41.161120000000004</v>
      </c>
      <c r="O207" s="72">
        <f>ROUND(N207,1)</f>
        <v>41.2</v>
      </c>
    </row>
    <row r="208" spans="1:15" ht="20.25" x14ac:dyDescent="0.25">
      <c r="A208" s="3"/>
      <c r="B208" s="4"/>
      <c r="C208" s="4"/>
      <c r="D208" s="4"/>
      <c r="E208" s="4"/>
      <c r="F208" s="4"/>
      <c r="G208" s="73" t="s">
        <v>17</v>
      </c>
      <c r="H208" s="5">
        <v>5.14</v>
      </c>
      <c r="I208" s="74">
        <v>8402</v>
      </c>
      <c r="J208" s="4"/>
      <c r="K208" s="5"/>
      <c r="L208" s="5"/>
      <c r="M208" s="86"/>
      <c r="N208" s="86"/>
      <c r="O208" s="86"/>
    </row>
    <row r="209" spans="1:15" ht="20.25" x14ac:dyDescent="0.25">
      <c r="A209" s="3"/>
      <c r="B209" s="4" t="s">
        <v>57</v>
      </c>
      <c r="C209" s="4" t="s">
        <v>12</v>
      </c>
      <c r="D209" s="4" t="s">
        <v>12</v>
      </c>
      <c r="E209" s="4" t="s">
        <v>12</v>
      </c>
      <c r="F209" s="4" t="s">
        <v>12</v>
      </c>
      <c r="G209" s="4" t="s">
        <v>13</v>
      </c>
      <c r="H209" s="4">
        <v>22.4</v>
      </c>
      <c r="I209" s="4" t="s">
        <v>13</v>
      </c>
      <c r="J209" s="4">
        <v>398</v>
      </c>
      <c r="K209" s="5">
        <f>H210*I210+H209*J209</f>
        <v>122460.79999999999</v>
      </c>
      <c r="L209" s="5">
        <v>0.88</v>
      </c>
      <c r="M209" s="6">
        <f>K209*L209</f>
        <v>107765.50399999999</v>
      </c>
      <c r="N209" s="72">
        <f>M209/1000</f>
        <v>107.76550399999999</v>
      </c>
      <c r="O209" s="72">
        <f>ROUND(N209,1)</f>
        <v>107.8</v>
      </c>
    </row>
    <row r="210" spans="1:15" ht="20.25" x14ac:dyDescent="0.25">
      <c r="A210" s="3"/>
      <c r="B210" s="4"/>
      <c r="C210" s="4"/>
      <c r="D210" s="4"/>
      <c r="E210" s="4"/>
      <c r="F210" s="4"/>
      <c r="G210" s="73" t="s">
        <v>18</v>
      </c>
      <c r="H210" s="77">
        <v>22.4</v>
      </c>
      <c r="I210" s="74">
        <v>5069</v>
      </c>
      <c r="J210" s="4"/>
      <c r="K210" s="5"/>
      <c r="L210" s="5"/>
      <c r="M210" s="86"/>
      <c r="N210" s="86"/>
      <c r="O210" s="86"/>
    </row>
    <row r="211" spans="1:15" ht="20.25" x14ac:dyDescent="0.25">
      <c r="A211" s="3"/>
      <c r="B211" s="4" t="s">
        <v>45</v>
      </c>
      <c r="C211" s="4" t="s">
        <v>12</v>
      </c>
      <c r="D211" s="4" t="s">
        <v>12</v>
      </c>
      <c r="E211" s="4" t="s">
        <v>12</v>
      </c>
      <c r="F211" s="4" t="s">
        <v>12</v>
      </c>
      <c r="G211" s="4" t="s">
        <v>13</v>
      </c>
      <c r="H211" s="4">
        <v>76.75</v>
      </c>
      <c r="I211" s="4" t="s">
        <v>13</v>
      </c>
      <c r="J211" s="4">
        <v>398</v>
      </c>
      <c r="K211" s="5">
        <f>H212*I212+H213*I213+H214*I214+H211*J211</f>
        <v>639263.75</v>
      </c>
      <c r="L211" s="5">
        <v>0.71</v>
      </c>
      <c r="M211" s="6">
        <f>K211*L211</f>
        <v>453877.26249999995</v>
      </c>
      <c r="N211" s="72">
        <f>M211/1000</f>
        <v>453.87726249999997</v>
      </c>
      <c r="O211" s="72">
        <f>ROUND(N211,1)</f>
        <v>453.9</v>
      </c>
    </row>
    <row r="212" spans="1:15" ht="20.25" x14ac:dyDescent="0.25">
      <c r="A212" s="3"/>
      <c r="B212" s="4"/>
      <c r="C212" s="4"/>
      <c r="D212" s="4"/>
      <c r="E212" s="4"/>
      <c r="F212" s="4"/>
      <c r="G212" s="73" t="s">
        <v>16</v>
      </c>
      <c r="H212" s="5">
        <v>5.9</v>
      </c>
      <c r="I212" s="74">
        <v>12022</v>
      </c>
      <c r="J212" s="4"/>
      <c r="K212" s="5"/>
      <c r="L212" s="5"/>
      <c r="M212" s="86"/>
      <c r="N212" s="86"/>
      <c r="O212" s="86"/>
    </row>
    <row r="213" spans="1:15" ht="20.25" x14ac:dyDescent="0.25">
      <c r="A213" s="3"/>
      <c r="B213" s="4"/>
      <c r="C213" s="4"/>
      <c r="D213" s="4"/>
      <c r="E213" s="4"/>
      <c r="F213" s="4"/>
      <c r="G213" s="73" t="s">
        <v>17</v>
      </c>
      <c r="H213" s="5">
        <v>53.6</v>
      </c>
      <c r="I213" s="74">
        <v>8402</v>
      </c>
      <c r="J213" s="4"/>
      <c r="K213" s="5"/>
      <c r="L213" s="5"/>
      <c r="M213" s="86"/>
      <c r="N213" s="86"/>
      <c r="O213" s="86"/>
    </row>
    <row r="214" spans="1:15" ht="20.25" x14ac:dyDescent="0.25">
      <c r="A214" s="3"/>
      <c r="B214" s="4"/>
      <c r="C214" s="4"/>
      <c r="D214" s="4"/>
      <c r="E214" s="4"/>
      <c r="F214" s="4"/>
      <c r="G214" s="73" t="s">
        <v>18</v>
      </c>
      <c r="H214" s="5">
        <v>17.25</v>
      </c>
      <c r="I214" s="74">
        <v>5069</v>
      </c>
      <c r="J214" s="4"/>
      <c r="K214" s="5"/>
      <c r="L214" s="5"/>
      <c r="M214" s="86"/>
      <c r="N214" s="86"/>
      <c r="O214" s="86"/>
    </row>
    <row r="215" spans="1:15" ht="20.25" x14ac:dyDescent="0.25">
      <c r="A215" s="3"/>
      <c r="B215" s="4" t="s">
        <v>46</v>
      </c>
      <c r="C215" s="4" t="s">
        <v>12</v>
      </c>
      <c r="D215" s="4" t="s">
        <v>12</v>
      </c>
      <c r="E215" s="4" t="s">
        <v>12</v>
      </c>
      <c r="F215" s="4" t="s">
        <v>12</v>
      </c>
      <c r="G215" s="4" t="s">
        <v>13</v>
      </c>
      <c r="H215" s="4">
        <v>35</v>
      </c>
      <c r="I215" s="4" t="s">
        <v>13</v>
      </c>
      <c r="J215" s="4">
        <v>398</v>
      </c>
      <c r="K215" s="5">
        <f>H216*I216+H217*I217+H218*I218+H219*I219+H215*J215</f>
        <v>344210</v>
      </c>
      <c r="L215" s="5">
        <v>0.92</v>
      </c>
      <c r="M215" s="6">
        <f>K215*L215</f>
        <v>316673.2</v>
      </c>
      <c r="N215" s="72">
        <f>M215/1000</f>
        <v>316.67320000000001</v>
      </c>
      <c r="O215" s="72">
        <f>ROUND(N215,1)</f>
        <v>316.7</v>
      </c>
    </row>
    <row r="216" spans="1:15" ht="20.25" x14ac:dyDescent="0.25">
      <c r="A216" s="3"/>
      <c r="B216" s="4"/>
      <c r="C216" s="4"/>
      <c r="D216" s="4"/>
      <c r="E216" s="4"/>
      <c r="F216" s="4"/>
      <c r="G216" s="73" t="s">
        <v>14</v>
      </c>
      <c r="H216" s="74">
        <v>5</v>
      </c>
      <c r="I216" s="74">
        <v>18467</v>
      </c>
      <c r="J216" s="4"/>
      <c r="K216" s="5"/>
      <c r="L216" s="5"/>
      <c r="M216" s="86"/>
      <c r="N216" s="86"/>
      <c r="O216" s="86"/>
    </row>
    <row r="217" spans="1:15" ht="20.25" x14ac:dyDescent="0.25">
      <c r="A217" s="3"/>
      <c r="B217" s="4"/>
      <c r="C217" s="4"/>
      <c r="D217" s="4"/>
      <c r="E217" s="4"/>
      <c r="F217" s="4"/>
      <c r="G217" s="73" t="s">
        <v>15</v>
      </c>
      <c r="H217" s="74">
        <v>5</v>
      </c>
      <c r="I217" s="74">
        <v>15291</v>
      </c>
      <c r="J217" s="4"/>
      <c r="K217" s="5"/>
      <c r="L217" s="5"/>
      <c r="M217" s="86"/>
      <c r="N217" s="86"/>
      <c r="O217" s="86"/>
    </row>
    <row r="218" spans="1:15" ht="20.25" x14ac:dyDescent="0.25">
      <c r="A218" s="3"/>
      <c r="B218" s="4"/>
      <c r="C218" s="4"/>
      <c r="D218" s="4"/>
      <c r="E218" s="4"/>
      <c r="F218" s="4"/>
      <c r="G218" s="73" t="s">
        <v>16</v>
      </c>
      <c r="H218" s="74">
        <v>5</v>
      </c>
      <c r="I218" s="74">
        <v>12022</v>
      </c>
      <c r="J218" s="4"/>
      <c r="K218" s="5"/>
      <c r="L218" s="5"/>
      <c r="M218" s="86"/>
      <c r="N218" s="86"/>
      <c r="O218" s="86"/>
    </row>
    <row r="219" spans="1:15" ht="20.25" x14ac:dyDescent="0.25">
      <c r="A219" s="3"/>
      <c r="B219" s="4"/>
      <c r="C219" s="4"/>
      <c r="D219" s="4"/>
      <c r="E219" s="4"/>
      <c r="F219" s="4"/>
      <c r="G219" s="73" t="s">
        <v>18</v>
      </c>
      <c r="H219" s="74">
        <v>20</v>
      </c>
      <c r="I219" s="74">
        <v>5069</v>
      </c>
      <c r="J219" s="4"/>
      <c r="K219" s="5"/>
      <c r="L219" s="5"/>
      <c r="M219" s="86"/>
      <c r="N219" s="86"/>
      <c r="O219" s="86"/>
    </row>
    <row r="220" spans="1:15" ht="23.25" customHeight="1" x14ac:dyDescent="0.25">
      <c r="A220" s="67" t="s">
        <v>51</v>
      </c>
      <c r="B220" s="68"/>
      <c r="C220" s="68"/>
      <c r="D220" s="68"/>
      <c r="E220" s="68"/>
      <c r="F220" s="68"/>
      <c r="G220" s="69"/>
      <c r="H220" s="70">
        <f>H221</f>
        <v>2.79</v>
      </c>
      <c r="I220" s="70" t="s">
        <v>13</v>
      </c>
      <c r="J220" s="70" t="s">
        <v>13</v>
      </c>
      <c r="K220" s="71">
        <f>K221</f>
        <v>34283.049999999996</v>
      </c>
      <c r="L220" s="70" t="s">
        <v>13</v>
      </c>
      <c r="M220" s="71">
        <f>M221</f>
        <v>26055.117999999999</v>
      </c>
      <c r="N220" s="71"/>
      <c r="O220" s="71"/>
    </row>
    <row r="221" spans="1:15" ht="20.25" x14ac:dyDescent="0.25">
      <c r="A221" s="3"/>
      <c r="B221" s="4" t="s">
        <v>51</v>
      </c>
      <c r="C221" s="4" t="s">
        <v>12</v>
      </c>
      <c r="D221" s="4" t="s">
        <v>12</v>
      </c>
      <c r="E221" s="4" t="s">
        <v>12</v>
      </c>
      <c r="F221" s="4" t="s">
        <v>12</v>
      </c>
      <c r="G221" s="4" t="s">
        <v>13</v>
      </c>
      <c r="H221" s="4">
        <v>2.79</v>
      </c>
      <c r="I221" s="4" t="s">
        <v>13</v>
      </c>
      <c r="J221" s="4">
        <v>398</v>
      </c>
      <c r="K221" s="5">
        <f>H222*I222+H223*I223+H224*I224+H225*I225+H226*I226+H221*J221</f>
        <v>34283.049999999996</v>
      </c>
      <c r="L221" s="5">
        <v>0.76</v>
      </c>
      <c r="M221" s="6">
        <f>K221*L221</f>
        <v>26055.117999999999</v>
      </c>
      <c r="N221" s="72">
        <f>M221/1000</f>
        <v>26.055118</v>
      </c>
      <c r="O221" s="72">
        <f>ROUND(N221,1)</f>
        <v>26.1</v>
      </c>
    </row>
    <row r="222" spans="1:15" ht="20.25" x14ac:dyDescent="0.25">
      <c r="A222" s="3"/>
      <c r="B222" s="4"/>
      <c r="C222" s="4"/>
      <c r="D222" s="4"/>
      <c r="E222" s="4"/>
      <c r="F222" s="4"/>
      <c r="G222" s="73" t="s">
        <v>14</v>
      </c>
      <c r="H222" s="5">
        <v>0.05</v>
      </c>
      <c r="I222" s="74">
        <v>18467</v>
      </c>
      <c r="J222" s="4"/>
      <c r="K222" s="5"/>
      <c r="L222" s="5"/>
      <c r="M222" s="86"/>
      <c r="N222" s="86"/>
      <c r="O222" s="86"/>
    </row>
    <row r="223" spans="1:15" ht="20.25" x14ac:dyDescent="0.25">
      <c r="A223" s="3"/>
      <c r="B223" s="4"/>
      <c r="C223" s="4"/>
      <c r="D223" s="4"/>
      <c r="E223" s="4"/>
      <c r="F223" s="4"/>
      <c r="G223" s="73" t="s">
        <v>15</v>
      </c>
      <c r="H223" s="5">
        <v>0.05</v>
      </c>
      <c r="I223" s="74">
        <v>15291</v>
      </c>
      <c r="J223" s="4"/>
      <c r="K223" s="5"/>
      <c r="L223" s="5"/>
      <c r="M223" s="86"/>
      <c r="N223" s="86"/>
      <c r="O223" s="86"/>
    </row>
    <row r="224" spans="1:15" ht="20.25" x14ac:dyDescent="0.25">
      <c r="A224" s="3"/>
      <c r="B224" s="4"/>
      <c r="C224" s="4"/>
      <c r="D224" s="4"/>
      <c r="E224" s="4"/>
      <c r="F224" s="4"/>
      <c r="G224" s="73" t="s">
        <v>16</v>
      </c>
      <c r="H224" s="5">
        <v>2.5</v>
      </c>
      <c r="I224" s="74">
        <v>12022</v>
      </c>
      <c r="J224" s="4"/>
      <c r="K224" s="5"/>
      <c r="L224" s="5"/>
      <c r="M224" s="86"/>
      <c r="N224" s="86"/>
      <c r="O224" s="86"/>
    </row>
    <row r="225" spans="1:15" ht="20.25" x14ac:dyDescent="0.25">
      <c r="A225" s="3"/>
      <c r="B225" s="4"/>
      <c r="C225" s="4"/>
      <c r="D225" s="4"/>
      <c r="E225" s="4"/>
      <c r="F225" s="4"/>
      <c r="G225" s="73" t="s">
        <v>17</v>
      </c>
      <c r="H225" s="5">
        <v>0.14000000000000001</v>
      </c>
      <c r="I225" s="74">
        <v>8402</v>
      </c>
      <c r="J225" s="4"/>
      <c r="K225" s="5"/>
      <c r="L225" s="5"/>
      <c r="M225" s="86"/>
      <c r="N225" s="86"/>
      <c r="O225" s="86"/>
    </row>
    <row r="226" spans="1:15" ht="21" thickBot="1" x14ac:dyDescent="0.3">
      <c r="A226" s="87"/>
      <c r="B226" s="88"/>
      <c r="C226" s="88"/>
      <c r="D226" s="88"/>
      <c r="E226" s="88"/>
      <c r="F226" s="88"/>
      <c r="G226" s="89" t="s">
        <v>18</v>
      </c>
      <c r="H226" s="90">
        <v>0.05</v>
      </c>
      <c r="I226" s="91">
        <v>5069</v>
      </c>
      <c r="J226" s="88"/>
      <c r="K226" s="90"/>
      <c r="L226" s="90"/>
      <c r="M226" s="92"/>
      <c r="N226" s="92"/>
      <c r="O226" s="92"/>
    </row>
  </sheetData>
  <mergeCells count="33">
    <mergeCell ref="A3:M3"/>
    <mergeCell ref="A4:A6"/>
    <mergeCell ref="B4:B6"/>
    <mergeCell ref="C4:G4"/>
    <mergeCell ref="H4:H6"/>
    <mergeCell ref="I4:I6"/>
    <mergeCell ref="J4:J6"/>
    <mergeCell ref="K4:K6"/>
    <mergeCell ref="L4:L6"/>
    <mergeCell ref="M4:M6"/>
    <mergeCell ref="C5:C6"/>
    <mergeCell ref="D5:D6"/>
    <mergeCell ref="E5:E6"/>
    <mergeCell ref="F5:F6"/>
    <mergeCell ref="G5:G6"/>
    <mergeCell ref="A220:G220"/>
    <mergeCell ref="A87:G87"/>
    <mergeCell ref="A101:G101"/>
    <mergeCell ref="A107:G107"/>
    <mergeCell ref="A118:G118"/>
    <mergeCell ref="A134:G134"/>
    <mergeCell ref="A187:G187"/>
    <mergeCell ref="A196:G196"/>
    <mergeCell ref="N4:N6"/>
    <mergeCell ref="O4:O6"/>
    <mergeCell ref="A7:G7"/>
    <mergeCell ref="A171:G171"/>
    <mergeCell ref="A181:G181"/>
    <mergeCell ref="A8:G8"/>
    <mergeCell ref="A29:G29"/>
    <mergeCell ref="A48:G48"/>
    <mergeCell ref="A54:G54"/>
    <mergeCell ref="A60:G60"/>
  </mergeCells>
  <pageMargins left="0.23622047244094491" right="0.23622047244094491" top="0.74803149606299213" bottom="0.74803149606299213" header="0.31496062992125984" footer="0.31496062992125984"/>
  <pageSetup paperSize="9" scale="3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27" sqref="C27"/>
    </sheetView>
  </sheetViews>
  <sheetFormatPr defaultRowHeight="15" x14ac:dyDescent="0.25"/>
  <cols>
    <col min="1" max="1" width="10.7109375" bestFit="1" customWidth="1"/>
  </cols>
  <sheetData>
    <row r="1" spans="1:5" x14ac:dyDescent="0.25">
      <c r="A1" s="1"/>
      <c r="B1" s="1">
        <v>2021</v>
      </c>
      <c r="C1" s="1">
        <v>2022</v>
      </c>
      <c r="D1" s="1">
        <v>2023</v>
      </c>
      <c r="E1" s="1">
        <v>2024</v>
      </c>
    </row>
    <row r="2" spans="1:5" x14ac:dyDescent="0.25">
      <c r="A2" s="1"/>
      <c r="B2" s="2">
        <f>SUM(B3:B7)</f>
        <v>20</v>
      </c>
      <c r="C2" s="2">
        <f t="shared" ref="C2:E2" si="0">SUM(C3:C7)</f>
        <v>24</v>
      </c>
      <c r="D2" s="2">
        <f t="shared" si="0"/>
        <v>24</v>
      </c>
      <c r="E2" s="2">
        <f t="shared" si="0"/>
        <v>0</v>
      </c>
    </row>
    <row r="3" spans="1:5" x14ac:dyDescent="0.25">
      <c r="A3" s="1" t="s">
        <v>14</v>
      </c>
      <c r="B3" s="1"/>
      <c r="C3" s="1">
        <f>4</f>
        <v>4</v>
      </c>
      <c r="D3" s="1">
        <v>16.5</v>
      </c>
      <c r="E3" s="1"/>
    </row>
    <row r="4" spans="1:5" x14ac:dyDescent="0.25">
      <c r="A4" s="1" t="s">
        <v>15</v>
      </c>
      <c r="B4" s="1">
        <v>3.5</v>
      </c>
      <c r="C4" s="1"/>
      <c r="D4" s="1">
        <v>4</v>
      </c>
      <c r="E4" s="1"/>
    </row>
    <row r="5" spans="1:5" x14ac:dyDescent="0.25">
      <c r="A5" s="1" t="s">
        <v>16</v>
      </c>
      <c r="B5" s="1"/>
      <c r="C5" s="1">
        <v>3.5</v>
      </c>
      <c r="D5" s="1"/>
      <c r="E5" s="1"/>
    </row>
    <row r="6" spans="1:5" x14ac:dyDescent="0.25">
      <c r="A6" s="1" t="s">
        <v>17</v>
      </c>
      <c r="B6" s="1">
        <v>16.5</v>
      </c>
      <c r="C6" s="1"/>
      <c r="D6" s="1">
        <v>3.5</v>
      </c>
      <c r="E6" s="1"/>
    </row>
    <row r="7" spans="1:5" x14ac:dyDescent="0.25">
      <c r="A7" s="1" t="s">
        <v>18</v>
      </c>
      <c r="B7" s="1"/>
      <c r="C7" s="1">
        <v>16.5</v>
      </c>
      <c r="D7" s="1"/>
      <c r="E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2022 год</vt:lpstr>
      <vt:lpstr>2023 год</vt:lpstr>
      <vt:lpstr>2024 год</vt:lpstr>
      <vt:lpstr>Лист1</vt:lpstr>
      <vt:lpstr>'2024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2021-08-31T09:01:58Z</dcterms:modified>
</cp:coreProperties>
</file>