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320" windowHeight="12120" tabRatio="494" firstSheet="1" activeTab="1"/>
  </bookViews>
  <sheets>
    <sheet name="Расчет" sheetId="2" state="hidden" r:id="rId1"/>
    <sheet name="прил 1" sheetId="10" r:id="rId2"/>
    <sheet name="прил 2" sheetId="4" state="hidden" r:id="rId3"/>
    <sheet name="мониторинг" sheetId="11" state="hidden" r:id="rId4"/>
  </sheets>
  <definedNames>
    <definedName name="_xlnm.Print_Area" localSheetId="0">Расчет!$A$1:$Z$30</definedName>
  </definedNames>
  <calcPr calcId="145621"/>
</workbook>
</file>

<file path=xl/calcChain.xml><?xml version="1.0" encoding="utf-8"?>
<calcChain xmlns="http://schemas.openxmlformats.org/spreadsheetml/2006/main">
  <c r="K24" i="10" l="1"/>
  <c r="C32" i="11" l="1"/>
  <c r="Q5" i="10" l="1"/>
  <c r="O5" i="10"/>
  <c r="M5" i="10"/>
  <c r="U5" i="10"/>
  <c r="T5" i="10"/>
  <c r="S5" i="10"/>
  <c r="J8" i="10"/>
  <c r="J7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G7" i="10"/>
  <c r="H7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K23" i="10" s="1"/>
  <c r="G24" i="10"/>
  <c r="H24" i="10" s="1"/>
  <c r="D11" i="10"/>
  <c r="E11" i="10" s="1"/>
  <c r="F11" i="10" s="1"/>
  <c r="D12" i="10"/>
  <c r="E12" i="10" s="1"/>
  <c r="F12" i="10" s="1"/>
  <c r="D13" i="10"/>
  <c r="E13" i="10" s="1"/>
  <c r="F13" i="10" s="1"/>
  <c r="D14" i="10"/>
  <c r="E14" i="10" s="1"/>
  <c r="F14" i="10" s="1"/>
  <c r="D15" i="10"/>
  <c r="D16" i="10"/>
  <c r="E16" i="10" s="1"/>
  <c r="F16" i="10" s="1"/>
  <c r="D17" i="10"/>
  <c r="E17" i="10" s="1"/>
  <c r="F17" i="10" s="1"/>
  <c r="D18" i="10"/>
  <c r="E18" i="10" s="1"/>
  <c r="F18" i="10" s="1"/>
  <c r="D19" i="10"/>
  <c r="E19" i="10" s="1"/>
  <c r="F19" i="10" s="1"/>
  <c r="D20" i="10"/>
  <c r="E20" i="10" s="1"/>
  <c r="F20" i="10" s="1"/>
  <c r="D21" i="10"/>
  <c r="E21" i="10" s="1"/>
  <c r="F21" i="10" s="1"/>
  <c r="D22" i="10"/>
  <c r="D23" i="10"/>
  <c r="D24" i="10"/>
  <c r="E24" i="10" s="1"/>
  <c r="F24" i="10" s="1"/>
  <c r="E15" i="10"/>
  <c r="F15" i="10" s="1"/>
  <c r="E22" i="10"/>
  <c r="F22" i="10" s="1"/>
  <c r="E23" i="10"/>
  <c r="F23" i="10" s="1"/>
  <c r="D10" i="10"/>
  <c r="E10" i="10" s="1"/>
  <c r="F10" i="10" s="1"/>
  <c r="D8" i="10"/>
  <c r="E8" i="10" s="1"/>
  <c r="F8" i="10" s="1"/>
  <c r="D9" i="10"/>
  <c r="E9" i="10" s="1"/>
  <c r="F9" i="10" s="1"/>
  <c r="D7" i="10"/>
  <c r="E7" i="10" s="1"/>
  <c r="E26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7" i="10"/>
  <c r="N24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7" i="10"/>
  <c r="Q6" i="10"/>
  <c r="I7" i="10"/>
  <c r="I8" i="10"/>
  <c r="L8" i="10" s="1"/>
  <c r="I9" i="10"/>
  <c r="L9" i="10" s="1"/>
  <c r="U9" i="10" s="1"/>
  <c r="I10" i="10"/>
  <c r="L10" i="10" s="1"/>
  <c r="I11" i="10"/>
  <c r="L11" i="10" s="1"/>
  <c r="U11" i="10" s="1"/>
  <c r="I12" i="10"/>
  <c r="L12" i="10" s="1"/>
  <c r="U12" i="10" s="1"/>
  <c r="I13" i="10"/>
  <c r="L13" i="10" s="1"/>
  <c r="U13" i="10" s="1"/>
  <c r="I14" i="10"/>
  <c r="L14" i="10" s="1"/>
  <c r="I15" i="10"/>
  <c r="L15" i="10" s="1"/>
  <c r="U15" i="10" s="1"/>
  <c r="I16" i="10"/>
  <c r="L16" i="10" s="1"/>
  <c r="I17" i="10"/>
  <c r="L17" i="10" s="1"/>
  <c r="U17" i="10" s="1"/>
  <c r="I18" i="10"/>
  <c r="L18" i="10" s="1"/>
  <c r="I19" i="10"/>
  <c r="L19" i="10" s="1"/>
  <c r="U19" i="10" s="1"/>
  <c r="I20" i="10"/>
  <c r="L20" i="10" s="1"/>
  <c r="U20" i="10" s="1"/>
  <c r="I21" i="10"/>
  <c r="L21" i="10" s="1"/>
  <c r="U21" i="10" s="1"/>
  <c r="I22" i="10"/>
  <c r="L22" i="10" s="1"/>
  <c r="I23" i="10"/>
  <c r="T23" i="10" s="1"/>
  <c r="I24" i="10"/>
  <c r="L24" i="10" s="1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W30" i="2"/>
  <c r="F7" i="10" l="1"/>
  <c r="F25" i="10" s="1"/>
  <c r="U24" i="10"/>
  <c r="U16" i="10"/>
  <c r="U8" i="10"/>
  <c r="R25" i="10"/>
  <c r="S24" i="10"/>
  <c r="N25" i="10"/>
  <c r="S7" i="10"/>
  <c r="K15" i="10"/>
  <c r="S18" i="10"/>
  <c r="U18" i="10"/>
  <c r="U10" i="10"/>
  <c r="S20" i="10"/>
  <c r="S12" i="10"/>
  <c r="S17" i="10"/>
  <c r="S9" i="10"/>
  <c r="S23" i="10"/>
  <c r="Q25" i="10"/>
  <c r="T7" i="10"/>
  <c r="S14" i="10"/>
  <c r="O6" i="10"/>
  <c r="T20" i="10"/>
  <c r="T12" i="10"/>
  <c r="S15" i="10"/>
  <c r="S22" i="10"/>
  <c r="U22" i="10"/>
  <c r="U14" i="10"/>
  <c r="S21" i="10"/>
  <c r="S13" i="10"/>
  <c r="O25" i="10"/>
  <c r="T21" i="10"/>
  <c r="T17" i="10"/>
  <c r="S19" i="10"/>
  <c r="T13" i="10"/>
  <c r="M25" i="10"/>
  <c r="S10" i="10"/>
  <c r="T24" i="10"/>
  <c r="T16" i="10"/>
  <c r="T8" i="10"/>
  <c r="T9" i="10"/>
  <c r="L23" i="10"/>
  <c r="U23" i="10" s="1"/>
  <c r="S11" i="10"/>
  <c r="T19" i="10"/>
  <c r="T11" i="10"/>
  <c r="S16" i="10"/>
  <c r="S8" i="10"/>
  <c r="T18" i="10"/>
  <c r="T10" i="10"/>
  <c r="P25" i="10"/>
  <c r="T15" i="10"/>
  <c r="T22" i="10"/>
  <c r="T14" i="10"/>
  <c r="N26" i="10"/>
  <c r="I25" i="10"/>
  <c r="K11" i="10"/>
  <c r="X10" i="2"/>
  <c r="S25" i="10" l="1"/>
  <c r="K7" i="10"/>
  <c r="K19" i="10"/>
  <c r="T25" i="10"/>
  <c r="K16" i="10"/>
  <c r="K9" i="10"/>
  <c r="K8" i="10"/>
  <c r="K10" i="10"/>
  <c r="K18" i="10"/>
  <c r="K22" i="10"/>
  <c r="K14" i="10"/>
  <c r="K20" i="10"/>
  <c r="K12" i="10"/>
  <c r="L7" i="10"/>
  <c r="V10" i="2"/>
  <c r="L9" i="2"/>
  <c r="I13" i="2"/>
  <c r="J13" i="2"/>
  <c r="K13" i="2"/>
  <c r="N13" i="2" s="1"/>
  <c r="I14" i="2"/>
  <c r="J14" i="2"/>
  <c r="K14" i="2"/>
  <c r="N14" i="2" s="1"/>
  <c r="I15" i="2"/>
  <c r="J15" i="2"/>
  <c r="K15" i="2"/>
  <c r="I16" i="2"/>
  <c r="J16" i="2"/>
  <c r="K16" i="2"/>
  <c r="I17" i="2"/>
  <c r="J17" i="2"/>
  <c r="K17" i="2"/>
  <c r="N17" i="2" s="1"/>
  <c r="I18" i="2"/>
  <c r="J18" i="2"/>
  <c r="K18" i="2"/>
  <c r="N18" i="2" s="1"/>
  <c r="I19" i="2"/>
  <c r="J19" i="2"/>
  <c r="K19" i="2"/>
  <c r="I20" i="2"/>
  <c r="J20" i="2"/>
  <c r="K20" i="2"/>
  <c r="I21" i="2"/>
  <c r="J21" i="2"/>
  <c r="K21" i="2"/>
  <c r="N21" i="2" s="1"/>
  <c r="I22" i="2"/>
  <c r="J22" i="2"/>
  <c r="K22" i="2"/>
  <c r="I23" i="2"/>
  <c r="J23" i="2"/>
  <c r="K23" i="2"/>
  <c r="I24" i="2"/>
  <c r="J24" i="2"/>
  <c r="K24" i="2"/>
  <c r="I25" i="2"/>
  <c r="J25" i="2"/>
  <c r="K25" i="2"/>
  <c r="N25" i="2" s="1"/>
  <c r="I26" i="2"/>
  <c r="J26" i="2"/>
  <c r="K26" i="2"/>
  <c r="I27" i="2"/>
  <c r="J27" i="2"/>
  <c r="K27" i="2"/>
  <c r="I28" i="2"/>
  <c r="J28" i="2"/>
  <c r="K28" i="2"/>
  <c r="I29" i="2"/>
  <c r="J29" i="2"/>
  <c r="K29" i="2"/>
  <c r="N29" i="2" s="1"/>
  <c r="J12" i="2"/>
  <c r="I12" i="2"/>
  <c r="L12" i="2" s="1"/>
  <c r="K12" i="2"/>
  <c r="N12" i="2" s="1"/>
  <c r="C12" i="2"/>
  <c r="F12" i="2" s="1"/>
  <c r="U12" i="2" s="1"/>
  <c r="C13" i="2"/>
  <c r="F13" i="2" s="1"/>
  <c r="U13" i="2" s="1"/>
  <c r="C14" i="2"/>
  <c r="F14" i="2" s="1"/>
  <c r="U14" i="2" s="1"/>
  <c r="C15" i="2"/>
  <c r="F15" i="2" s="1"/>
  <c r="U15" i="2" s="1"/>
  <c r="C16" i="2"/>
  <c r="F16" i="2" s="1"/>
  <c r="U16" i="2" s="1"/>
  <c r="C17" i="2"/>
  <c r="F17" i="2" s="1"/>
  <c r="U17" i="2" s="1"/>
  <c r="C18" i="2"/>
  <c r="F18" i="2" s="1"/>
  <c r="U18" i="2" s="1"/>
  <c r="C19" i="2"/>
  <c r="F19" i="2" s="1"/>
  <c r="U19" i="2" s="1"/>
  <c r="C20" i="2"/>
  <c r="F20" i="2" s="1"/>
  <c r="U20" i="2" s="1"/>
  <c r="C21" i="2"/>
  <c r="F21" i="2" s="1"/>
  <c r="U21" i="2" s="1"/>
  <c r="C22" i="2"/>
  <c r="F22" i="2" s="1"/>
  <c r="U22" i="2" s="1"/>
  <c r="C23" i="2"/>
  <c r="F23" i="2" s="1"/>
  <c r="U23" i="2" s="1"/>
  <c r="C24" i="2"/>
  <c r="F24" i="2" s="1"/>
  <c r="U24" i="2" s="1"/>
  <c r="C25" i="2"/>
  <c r="F25" i="2" s="1"/>
  <c r="U25" i="2" s="1"/>
  <c r="C26" i="2"/>
  <c r="F26" i="2" s="1"/>
  <c r="U26" i="2" s="1"/>
  <c r="C27" i="2"/>
  <c r="F27" i="2" s="1"/>
  <c r="U27" i="2" s="1"/>
  <c r="C28" i="2"/>
  <c r="F28" i="2" s="1"/>
  <c r="U28" i="2" s="1"/>
  <c r="C29" i="2"/>
  <c r="F29" i="2" s="1"/>
  <c r="U29" i="2" s="1"/>
  <c r="L25" i="10" l="1"/>
  <c r="U7" i="10"/>
  <c r="U25" i="10" s="1"/>
  <c r="K17" i="10"/>
  <c r="K13" i="10"/>
  <c r="K21" i="10"/>
  <c r="U30" i="2"/>
  <c r="Q12" i="2"/>
  <c r="T12" i="2" s="1"/>
  <c r="Q25" i="2"/>
  <c r="T25" i="2" s="1"/>
  <c r="Q17" i="2"/>
  <c r="T17" i="2" s="1"/>
  <c r="Q18" i="2"/>
  <c r="T18" i="2" s="1"/>
  <c r="Q14" i="2"/>
  <c r="T14" i="2" s="1"/>
  <c r="Q29" i="2"/>
  <c r="Q21" i="2"/>
  <c r="T21" i="2" s="1"/>
  <c r="Q13" i="2"/>
  <c r="T13" i="2" s="1"/>
  <c r="N22" i="2"/>
  <c r="M12" i="2"/>
  <c r="N15" i="2"/>
  <c r="N28" i="2"/>
  <c r="N26" i="2"/>
  <c r="N20" i="2"/>
  <c r="N27" i="2"/>
  <c r="N19" i="2"/>
  <c r="N30" i="2" s="1"/>
  <c r="N24" i="2"/>
  <c r="N16" i="2"/>
  <c r="N23" i="2"/>
  <c r="T29" i="2" l="1"/>
  <c r="Q28" i="2"/>
  <c r="T28" i="2" s="1"/>
  <c r="Q16" i="2"/>
  <c r="Q15" i="2"/>
  <c r="T15" i="2" s="1"/>
  <c r="Q24" i="2"/>
  <c r="Q22" i="2"/>
  <c r="T22" i="2" s="1"/>
  <c r="Q19" i="2"/>
  <c r="T19" i="2" s="1"/>
  <c r="Q27" i="2"/>
  <c r="T27" i="2" s="1"/>
  <c r="Q20" i="2"/>
  <c r="T20" i="2" s="1"/>
  <c r="Q23" i="2"/>
  <c r="T23" i="2" s="1"/>
  <c r="Q26" i="2"/>
  <c r="T26" i="2" s="1"/>
  <c r="P12" i="2"/>
  <c r="S12" i="2" s="1"/>
  <c r="M13" i="2"/>
  <c r="M14" i="2"/>
  <c r="M15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B30" i="2"/>
  <c r="T16" i="2" l="1"/>
  <c r="T24" i="2"/>
  <c r="Q30" i="2"/>
  <c r="P19" i="2"/>
  <c r="S19" i="2" s="1"/>
  <c r="P26" i="2"/>
  <c r="S26" i="2" s="1"/>
  <c r="P18" i="2"/>
  <c r="P25" i="2"/>
  <c r="S25" i="2" s="1"/>
  <c r="P17" i="2"/>
  <c r="S17" i="2" s="1"/>
  <c r="P27" i="2"/>
  <c r="S27" i="2" s="1"/>
  <c r="P24" i="2"/>
  <c r="S24" i="2" s="1"/>
  <c r="P15" i="2"/>
  <c r="S15" i="2" s="1"/>
  <c r="P23" i="2"/>
  <c r="S23" i="2" s="1"/>
  <c r="P14" i="2"/>
  <c r="S14" i="2" s="1"/>
  <c r="P22" i="2"/>
  <c r="P13" i="2"/>
  <c r="S13" i="2" s="1"/>
  <c r="P29" i="2"/>
  <c r="S29" i="2" s="1"/>
  <c r="P21" i="2"/>
  <c r="S21" i="2" s="1"/>
  <c r="P28" i="2"/>
  <c r="P20" i="2"/>
  <c r="M16" i="2"/>
  <c r="M30" i="2" s="1"/>
  <c r="T30" i="2" l="1"/>
  <c r="S20" i="2"/>
  <c r="S28" i="2"/>
  <c r="S18" i="2"/>
  <c r="S22" i="2"/>
  <c r="P16" i="2"/>
  <c r="S16" i="2" s="1"/>
  <c r="S30" i="2" l="1"/>
  <c r="P30" i="2"/>
  <c r="D10" i="2" l="1"/>
  <c r="Y10" i="2" s="1"/>
  <c r="A3" i="2"/>
  <c r="B6" i="4" s="1"/>
  <c r="B8" i="2" l="1"/>
  <c r="M9" i="2"/>
  <c r="W10" i="2"/>
  <c r="U10" i="2"/>
  <c r="G10" i="2"/>
  <c r="D9" i="4" s="1"/>
  <c r="F10" i="2"/>
  <c r="C9" i="4" s="1"/>
  <c r="E10" i="2"/>
  <c r="E11" i="2"/>
  <c r="D11" i="2"/>
  <c r="N9" i="2" l="1"/>
  <c r="Z10" i="2"/>
  <c r="H10" i="2"/>
  <c r="E9" i="4" s="1"/>
  <c r="D12" i="2"/>
  <c r="G12" i="2" s="1"/>
  <c r="V12" i="2" s="1"/>
  <c r="Y12" i="2" l="1"/>
  <c r="D10" i="4" s="1"/>
  <c r="L29" i="2"/>
  <c r="O29" i="2" s="1"/>
  <c r="R29" i="2" s="1"/>
  <c r="E29" i="2"/>
  <c r="D29" i="2"/>
  <c r="X29" i="2" l="1"/>
  <c r="C27" i="4" s="1"/>
  <c r="G29" i="2"/>
  <c r="V29" i="2" s="1"/>
  <c r="Y29" i="2" s="1"/>
  <c r="D27" i="4" s="1"/>
  <c r="H29" i="2"/>
  <c r="W29" i="2" l="1"/>
  <c r="Z29" i="2" s="1"/>
  <c r="E27" i="4" s="1"/>
  <c r="D13" i="2"/>
  <c r="G13" i="2" s="1"/>
  <c r="V13" i="2" s="1"/>
  <c r="E13" i="2"/>
  <c r="H13" i="2" s="1"/>
  <c r="W13" i="2" s="1"/>
  <c r="Z13" i="2" s="1"/>
  <c r="E11" i="4" s="1"/>
  <c r="D14" i="2"/>
  <c r="G14" i="2" s="1"/>
  <c r="V14" i="2" s="1"/>
  <c r="Y14" i="2" s="1"/>
  <c r="D12" i="4" s="1"/>
  <c r="E14" i="2"/>
  <c r="H14" i="2" s="1"/>
  <c r="W14" i="2" s="1"/>
  <c r="Z14" i="2" s="1"/>
  <c r="E12" i="4" s="1"/>
  <c r="D15" i="2"/>
  <c r="G15" i="2" s="1"/>
  <c r="V15" i="2" s="1"/>
  <c r="Y15" i="2" s="1"/>
  <c r="D13" i="4" s="1"/>
  <c r="E15" i="2"/>
  <c r="H15" i="2" s="1"/>
  <c r="W15" i="2" s="1"/>
  <c r="Z15" i="2" s="1"/>
  <c r="E13" i="4" s="1"/>
  <c r="D16" i="2"/>
  <c r="G16" i="2" s="1"/>
  <c r="V16" i="2" s="1"/>
  <c r="Y16" i="2" s="1"/>
  <c r="D14" i="4" s="1"/>
  <c r="E16" i="2"/>
  <c r="H16" i="2" s="1"/>
  <c r="W16" i="2" s="1"/>
  <c r="Z16" i="2" s="1"/>
  <c r="E14" i="4" s="1"/>
  <c r="D17" i="2"/>
  <c r="G17" i="2" s="1"/>
  <c r="V17" i="2" s="1"/>
  <c r="Y17" i="2" s="1"/>
  <c r="D15" i="4" s="1"/>
  <c r="E17" i="2"/>
  <c r="H17" i="2" s="1"/>
  <c r="W17" i="2" s="1"/>
  <c r="Z17" i="2" s="1"/>
  <c r="E15" i="4" s="1"/>
  <c r="D18" i="2"/>
  <c r="G18" i="2" s="1"/>
  <c r="V18" i="2" s="1"/>
  <c r="Y18" i="2" s="1"/>
  <c r="D16" i="4" s="1"/>
  <c r="E18" i="2"/>
  <c r="H18" i="2" s="1"/>
  <c r="W18" i="2" s="1"/>
  <c r="Z18" i="2" s="1"/>
  <c r="E16" i="4" s="1"/>
  <c r="D19" i="2"/>
  <c r="G19" i="2" s="1"/>
  <c r="V19" i="2" s="1"/>
  <c r="Y19" i="2" s="1"/>
  <c r="D17" i="4" s="1"/>
  <c r="E19" i="2"/>
  <c r="H19" i="2" s="1"/>
  <c r="W19" i="2" s="1"/>
  <c r="Z19" i="2" s="1"/>
  <c r="E17" i="4" s="1"/>
  <c r="D20" i="2"/>
  <c r="G20" i="2" s="1"/>
  <c r="V20" i="2" s="1"/>
  <c r="Y20" i="2" s="1"/>
  <c r="D18" i="4" s="1"/>
  <c r="E20" i="2"/>
  <c r="H20" i="2" s="1"/>
  <c r="W20" i="2" s="1"/>
  <c r="Z20" i="2" s="1"/>
  <c r="E18" i="4" s="1"/>
  <c r="D21" i="2"/>
  <c r="G21" i="2" s="1"/>
  <c r="V21" i="2" s="1"/>
  <c r="Y21" i="2" s="1"/>
  <c r="D19" i="4" s="1"/>
  <c r="E21" i="2"/>
  <c r="H21" i="2" s="1"/>
  <c r="W21" i="2" s="1"/>
  <c r="Z21" i="2" s="1"/>
  <c r="E19" i="4" s="1"/>
  <c r="D22" i="2"/>
  <c r="G22" i="2" s="1"/>
  <c r="V22" i="2" s="1"/>
  <c r="Y22" i="2" s="1"/>
  <c r="D20" i="4" s="1"/>
  <c r="E22" i="2"/>
  <c r="H22" i="2" s="1"/>
  <c r="W22" i="2" s="1"/>
  <c r="Z22" i="2" s="1"/>
  <c r="E20" i="4" s="1"/>
  <c r="D23" i="2"/>
  <c r="G23" i="2" s="1"/>
  <c r="V23" i="2" s="1"/>
  <c r="Y23" i="2" s="1"/>
  <c r="D21" i="4" s="1"/>
  <c r="E23" i="2"/>
  <c r="H23" i="2" s="1"/>
  <c r="W23" i="2" s="1"/>
  <c r="Z23" i="2" s="1"/>
  <c r="E21" i="4" s="1"/>
  <c r="D24" i="2"/>
  <c r="G24" i="2" s="1"/>
  <c r="V24" i="2" s="1"/>
  <c r="Y24" i="2" s="1"/>
  <c r="D22" i="4" s="1"/>
  <c r="E24" i="2"/>
  <c r="H24" i="2" s="1"/>
  <c r="W24" i="2" s="1"/>
  <c r="Z24" i="2" s="1"/>
  <c r="E22" i="4" s="1"/>
  <c r="D25" i="2"/>
  <c r="G25" i="2" s="1"/>
  <c r="V25" i="2" s="1"/>
  <c r="Y25" i="2" s="1"/>
  <c r="D23" i="4" s="1"/>
  <c r="E25" i="2"/>
  <c r="H25" i="2" s="1"/>
  <c r="W25" i="2" s="1"/>
  <c r="Z25" i="2" s="1"/>
  <c r="E23" i="4" s="1"/>
  <c r="D26" i="2"/>
  <c r="G26" i="2" s="1"/>
  <c r="V26" i="2" s="1"/>
  <c r="Y26" i="2" s="1"/>
  <c r="D24" i="4" s="1"/>
  <c r="E26" i="2"/>
  <c r="H26" i="2" s="1"/>
  <c r="W26" i="2" s="1"/>
  <c r="Z26" i="2" s="1"/>
  <c r="E24" i="4" s="1"/>
  <c r="D27" i="2"/>
  <c r="G27" i="2" s="1"/>
  <c r="V27" i="2" s="1"/>
  <c r="Y27" i="2" s="1"/>
  <c r="D25" i="4" s="1"/>
  <c r="E27" i="2"/>
  <c r="H27" i="2" s="1"/>
  <c r="W27" i="2" s="1"/>
  <c r="Z27" i="2" s="1"/>
  <c r="E25" i="4" s="1"/>
  <c r="D28" i="2"/>
  <c r="G28" i="2" s="1"/>
  <c r="V28" i="2" s="1"/>
  <c r="Y28" i="2" s="1"/>
  <c r="D26" i="4" s="1"/>
  <c r="E28" i="2"/>
  <c r="H28" i="2" s="1"/>
  <c r="W28" i="2" s="1"/>
  <c r="Z28" i="2" s="1"/>
  <c r="E26" i="4" s="1"/>
  <c r="E12" i="2"/>
  <c r="H12" i="2" s="1"/>
  <c r="W12" i="2" s="1"/>
  <c r="Z12" i="2" s="1"/>
  <c r="E10" i="4" s="1"/>
  <c r="Y13" i="2" l="1"/>
  <c r="D11" i="4" s="1"/>
  <c r="D28" i="4" s="1"/>
  <c r="V30" i="2"/>
  <c r="E28" i="4"/>
  <c r="F30" i="2"/>
  <c r="L14" i="2"/>
  <c r="O14" i="2" s="1"/>
  <c r="R14" i="2" s="1"/>
  <c r="L15" i="2"/>
  <c r="O15" i="2" s="1"/>
  <c r="R15" i="2" s="1"/>
  <c r="L16" i="2"/>
  <c r="O16" i="2" s="1"/>
  <c r="R16" i="2" s="1"/>
  <c r="L17" i="2"/>
  <c r="O17" i="2" s="1"/>
  <c r="R17" i="2" s="1"/>
  <c r="L18" i="2"/>
  <c r="O18" i="2" s="1"/>
  <c r="R18" i="2" s="1"/>
  <c r="L19" i="2"/>
  <c r="O19" i="2" s="1"/>
  <c r="R19" i="2" s="1"/>
  <c r="L20" i="2"/>
  <c r="O20" i="2" s="1"/>
  <c r="R20" i="2" s="1"/>
  <c r="L21" i="2"/>
  <c r="O21" i="2" s="1"/>
  <c r="R21" i="2" s="1"/>
  <c r="L22" i="2"/>
  <c r="O22" i="2" s="1"/>
  <c r="R22" i="2" s="1"/>
  <c r="L23" i="2"/>
  <c r="O23" i="2" s="1"/>
  <c r="R23" i="2" s="1"/>
  <c r="L24" i="2"/>
  <c r="O24" i="2" s="1"/>
  <c r="R24" i="2" s="1"/>
  <c r="L25" i="2"/>
  <c r="O25" i="2" s="1"/>
  <c r="R25" i="2" s="1"/>
  <c r="L26" i="2"/>
  <c r="O26" i="2" s="1"/>
  <c r="R26" i="2" s="1"/>
  <c r="L27" i="2"/>
  <c r="O27" i="2" s="1"/>
  <c r="R27" i="2" s="1"/>
  <c r="L28" i="2"/>
  <c r="O28" i="2" s="1"/>
  <c r="R28" i="2" s="1"/>
  <c r="O12" i="2"/>
  <c r="R12" i="2" s="1"/>
  <c r="X20" i="2" l="1"/>
  <c r="C18" i="4" s="1"/>
  <c r="X27" i="2"/>
  <c r="C25" i="4" s="1"/>
  <c r="X19" i="2"/>
  <c r="C17" i="4" s="1"/>
  <c r="X26" i="2"/>
  <c r="C24" i="4" s="1"/>
  <c r="X18" i="2"/>
  <c r="C16" i="4" s="1"/>
  <c r="X25" i="2"/>
  <c r="C23" i="4" s="1"/>
  <c r="X17" i="2"/>
  <c r="C15" i="4" s="1"/>
  <c r="X28" i="2"/>
  <c r="C26" i="4" s="1"/>
  <c r="X24" i="2"/>
  <c r="C22" i="4" s="1"/>
  <c r="X16" i="2"/>
  <c r="C14" i="4" s="1"/>
  <c r="X23" i="2"/>
  <c r="C21" i="4" s="1"/>
  <c r="X15" i="2"/>
  <c r="C13" i="4" s="1"/>
  <c r="X22" i="2"/>
  <c r="C20" i="4" s="1"/>
  <c r="X14" i="2"/>
  <c r="C12" i="4" s="1"/>
  <c r="X12" i="2"/>
  <c r="C10" i="4" s="1"/>
  <c r="X21" i="2"/>
  <c r="C19" i="4" s="1"/>
  <c r="L13" i="2"/>
  <c r="O13" i="2" s="1"/>
  <c r="R13" i="2" s="1"/>
  <c r="X13" i="2" l="1"/>
  <c r="C11" i="4" s="1"/>
  <c r="O30" i="2"/>
  <c r="L30" i="2"/>
  <c r="H30" i="2" l="1"/>
  <c r="G30" i="2" l="1"/>
  <c r="Z30" i="2" l="1"/>
  <c r="R30" i="2" l="1"/>
  <c r="Y30" i="2" l="1"/>
  <c r="X30" i="2"/>
  <c r="C28" i="4" l="1"/>
</calcChain>
</file>

<file path=xl/sharedStrings.xml><?xml version="1.0" encoding="utf-8"?>
<sst xmlns="http://schemas.openxmlformats.org/spreadsheetml/2006/main" count="171" uniqueCount="97">
  <si>
    <t>Наименование муниципального образования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</si>
  <si>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</si>
  <si>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</si>
  <si>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</si>
  <si>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</si>
  <si>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</si>
  <si>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</si>
  <si>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</si>
  <si>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</si>
  <si>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</si>
  <si>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</si>
  <si>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</si>
  <si>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</si>
  <si>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</si>
  <si>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</si>
  <si>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</si>
  <si>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</si>
  <si>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ИТОГО:</t>
  </si>
  <si>
    <t>Выборгский район</t>
  </si>
  <si>
    <t>Тосненский район</t>
  </si>
  <si>
    <t>Расчетная сумма субвенций муниципальным образованиям на осуществление отдельных государственных полномочий Ленинградской области в сфере обращения с безнадзорными животными</t>
  </si>
  <si>
    <t>ст.10+ст.11</t>
  </si>
  <si>
    <t>ст.2*ст.3</t>
  </si>
  <si>
    <t>ст.2*ст.4</t>
  </si>
  <si>
    <t>ст.2*ст.5</t>
  </si>
  <si>
    <t>ст.12+ст.13</t>
  </si>
  <si>
    <t>ст.12+ст.14</t>
  </si>
  <si>
    <t>Расчет в рублях</t>
  </si>
  <si>
    <t>№
п/п</t>
  </si>
  <si>
    <t>Итого</t>
  </si>
  <si>
    <t>908 970,04 рублей
(11 588,22 - оклад)</t>
  </si>
  <si>
    <t xml:space="preserve">Текущие расходы на 2022 год </t>
  </si>
  <si>
    <t>ст.17-ст.16</t>
  </si>
  <si>
    <t xml:space="preserve">921 089,64 руб.
12 533,82 </t>
  </si>
  <si>
    <t>ст.6*9544</t>
  </si>
  <si>
    <t>ст.7*18347</t>
  </si>
  <si>
    <t>Тосненский муниципальный район</t>
  </si>
  <si>
    <t>Выборгский муниципальный район</t>
  </si>
  <si>
    <t>2022 год</t>
  </si>
  <si>
    <t xml:space="preserve">Текущие расходы на 2023 год </t>
  </si>
  <si>
    <t xml:space="preserve">Текущие расходы на 2024 год </t>
  </si>
  <si>
    <t>ФОТ + Текущие расходы</t>
  </si>
  <si>
    <t xml:space="preserve">(Оклад спец 1 кат.  в год (12-оз от 25.02.2005) 
 * на 55,7 (годовой коэф. выплат) + 30,2% </t>
  </si>
  <si>
    <t>Расчетная стоимость мероприятийв соответствии с областным законом №103-оз от 23.07.2021 (вступающим в силу с 01.01.2022)</t>
  </si>
  <si>
    <t>штатная численность работников  согласно закона №103-оз от 23.07.2021</t>
  </si>
  <si>
    <t>Наименование 
МО</t>
  </si>
  <si>
    <t>Количество  животных без владельцев (ед.)</t>
  </si>
  <si>
    <t>Реально возможный процент отлова  животных без владельцев (%)</t>
  </si>
  <si>
    <t>Количество животных без владельцев,
подлежащих отлову (ед.)</t>
  </si>
  <si>
    <t>Количество ставок  на 2022</t>
  </si>
  <si>
    <t>Количество ставок  на 2023</t>
  </si>
  <si>
    <t>Количество ставок  на 2024</t>
  </si>
  <si>
    <t>Всего сумма в бюджет
(тыс. руб.)</t>
  </si>
  <si>
    <t>Расчетная стоимость ветеринарных мероприятий на обеспечение полномочий (тыс.руб.)</t>
  </si>
  <si>
    <t>Общая сумма субвенций</t>
  </si>
  <si>
    <t>2023 год</t>
  </si>
  <si>
    <t>2024 год</t>
  </si>
  <si>
    <t>Кол-во  ставок, ед</t>
  </si>
  <si>
    <t>Текущие</t>
  </si>
  <si>
    <t>Сумма, тыс. руб.</t>
  </si>
  <si>
    <t>ОТ</t>
  </si>
  <si>
    <t xml:space="preserve">Сумма, 
тыс. руб.            </t>
  </si>
  <si>
    <t>ИТОГО</t>
  </si>
  <si>
    <t>1974 час.</t>
  </si>
  <si>
    <t>Фонд оплаты труда специалиста 1 категории в Администрации ЛО  в 2021 году- 920594 руб</t>
  </si>
  <si>
    <t>Фонд оплаты труда с начислениями специалиста 1 категории в Администрации ЛО  в 2022 году- 957417,12 руб</t>
  </si>
  <si>
    <t>Сумма субвенций 2023 и 2024 равна уровню 2022 года</t>
  </si>
  <si>
    <t>ФОТ с начислениями специалиста 1 категории - 957 417,12 руб</t>
  </si>
  <si>
    <t>Наименование муниципального образования (МО) Лениградской области</t>
  </si>
  <si>
    <t>х</t>
  </si>
  <si>
    <t>Количество животных к отлову (шт)</t>
  </si>
  <si>
    <r>
      <t xml:space="preserve">Субвенция </t>
    </r>
    <r>
      <rPr>
        <b/>
        <sz val="10"/>
        <rFont val="Arial Cyr"/>
        <charset val="204"/>
      </rPr>
      <t>на обеспечение полномочий</t>
    </r>
    <r>
      <rPr>
        <sz val="11"/>
        <color theme="1"/>
        <rFont val="Calibri"/>
        <family val="2"/>
        <scheme val="minor"/>
      </rPr>
      <t xml:space="preserve"> =   Количество животных Х  Расчетная стоимость ветеринарных мероприятий на обеспечение полномочий(18347 руб.)</t>
    </r>
  </si>
  <si>
    <t>Расчет субвенций произведен в соответствии с областным законом Ленобласти от 23.07.2021 г. № 103-оз (вступающим в силу с 01.01.2022 года)</t>
  </si>
  <si>
    <t>Приложение № 4 к Приказу</t>
  </si>
  <si>
    <t xml:space="preserve">Упраления ветеринарии </t>
  </si>
  <si>
    <t xml:space="preserve"> Ленинградской области</t>
  </si>
  <si>
    <t xml:space="preserve">от 00.00.2021 г. № 00 </t>
  </si>
  <si>
    <t>ИНФОРМАЦИЯ</t>
  </si>
  <si>
    <t>НА ТЕРРИТОРИИ ЛЕНИНГРАДСКОЙ ОБЛАСТИ</t>
  </si>
  <si>
    <t xml:space="preserve"> на 2022 год</t>
  </si>
  <si>
    <t xml:space="preserve">Субвенции </t>
  </si>
  <si>
    <t>Результаты мониторинга численности животных без владельцев (шт.)</t>
  </si>
  <si>
    <t>на 2022 год</t>
  </si>
  <si>
    <t>Сосновоборский ГО</t>
  </si>
  <si>
    <t>Расчет субвенций бюджетам муниципальных образований, наделенных отдельным государственным полномочием Ленинградской области
на организацию мероприятий при осуществлении деятельности по обращению с животными без владельцев</t>
  </si>
  <si>
    <t>бюджетам муниципальных образований, наделенных отдельным государственным полномочием Ленинградской области на организацию мероприятий при осуществлении деятельности по обращению с животными без владельцев</t>
  </si>
  <si>
    <t>О ЧИСЛЕННОСТИ  ЖИВОТНЫХ БЕЗ ВЛАДЕЛЬЦЕВ</t>
  </si>
  <si>
    <t>Расходы на реализацию полномочий на 2022 год (тыс. руб.)</t>
  </si>
  <si>
    <t>Расходы на реализацию полномочий  на 2023 год (тыс. руб.)</t>
  </si>
  <si>
    <t>Расходы на реализацию полномочий на 2024 год (тыс. руб.)</t>
  </si>
  <si>
    <t xml:space="preserve">Субвенции на реализацию полномочий </t>
  </si>
  <si>
    <t xml:space="preserve">Субвенции на обеспечение полномочий </t>
  </si>
  <si>
    <t>Сумма субвенций  (тысяч рублей)</t>
  </si>
  <si>
    <t>Итого:</t>
  </si>
  <si>
    <t>Расчет субвенций бюджетам муниципальных образований, наделенных отдельным государственным полномочием Ленинградской области
по организации мероприятий при осуществлении деятельности по обращению с животными без владельцев</t>
  </si>
  <si>
    <r>
      <t xml:space="preserve">Субвенция </t>
    </r>
    <r>
      <rPr>
        <b/>
        <sz val="10"/>
        <rFont val="Arial Cyr"/>
        <charset val="204"/>
      </rPr>
      <t>на реализацию полномочий</t>
    </r>
    <r>
      <rPr>
        <sz val="11"/>
        <color theme="1"/>
        <rFont val="Calibri"/>
        <family val="2"/>
        <scheme val="minor"/>
      </rPr>
      <t xml:space="preserve"> = (ФОТ  с начислениями (30,2 %) специалиста 1 категории  Х  количество ставок) + 10 % текущие расходы  на содержание.</t>
    </r>
  </si>
  <si>
    <t>Приложение  57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</si>
</sst>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&quot;р.&quot;"/>
    <numFmt numFmtId="166" formatCode="0.0"/>
    <numFmt numFmtId="167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194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/>
    <xf numFmtId="0" fontId="4" fillId="0" borderId="4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/>
    <xf numFmtId="3" fontId="0" fillId="2" borderId="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/>
    <xf numFmtId="0" fontId="6" fillId="0" borderId="10" xfId="0" applyFont="1" applyBorder="1" applyAlignment="1"/>
    <xf numFmtId="4" fontId="0" fillId="0" borderId="0" xfId="0" applyNumberFormat="1"/>
    <xf numFmtId="0" fontId="9" fillId="0" borderId="0" xfId="1" applyAlignment="1"/>
    <xf numFmtId="0" fontId="9" fillId="0" borderId="0" xfId="1"/>
    <xf numFmtId="0" fontId="9" fillId="0" borderId="0" xfId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3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11" fillId="0" borderId="0" xfId="0" applyNumberFormat="1" applyFont="1"/>
    <xf numFmtId="3" fontId="0" fillId="0" borderId="0" xfId="0" applyNumberFormat="1" applyAlignment="1">
      <alignment horizontal="center"/>
    </xf>
    <xf numFmtId="166" fontId="0" fillId="0" borderId="0" xfId="0" applyNumberFormat="1"/>
    <xf numFmtId="4" fontId="11" fillId="0" borderId="0" xfId="0" applyNumberFormat="1" applyFont="1"/>
    <xf numFmtId="1" fontId="0" fillId="2" borderId="6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9" fontId="3" fillId="2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" fontId="0" fillId="0" borderId="6" xfId="0" applyNumberFormat="1" applyFill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164" fontId="15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 wrapText="1"/>
    </xf>
    <xf numFmtId="3" fontId="17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/>
    <xf numFmtId="0" fontId="14" fillId="0" borderId="0" xfId="0" applyFont="1" applyFill="1" applyBorder="1" applyAlignment="1">
      <alignment vertical="top" wrapText="1"/>
    </xf>
    <xf numFmtId="3" fontId="13" fillId="0" borderId="0" xfId="0" applyNumberFormat="1" applyFont="1" applyFill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1" xfId="0" applyFont="1" applyBorder="1"/>
    <xf numFmtId="0" fontId="13" fillId="0" borderId="0" xfId="0" applyFont="1" applyFill="1" applyBorder="1"/>
    <xf numFmtId="0" fontId="13" fillId="0" borderId="0" xfId="0" applyFont="1" applyBorder="1"/>
    <xf numFmtId="167" fontId="19" fillId="0" borderId="1" xfId="0" applyNumberFormat="1" applyFont="1" applyFill="1" applyBorder="1"/>
    <xf numFmtId="167" fontId="19" fillId="0" borderId="0" xfId="0" applyNumberFormat="1" applyFont="1" applyFill="1" applyBorder="1"/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/>
    <xf numFmtId="0" fontId="15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3" fontId="19" fillId="0" borderId="1" xfId="0" applyNumberFormat="1" applyFont="1" applyFill="1" applyBorder="1" applyAlignment="1">
      <alignment horizontal="right" vertical="center"/>
    </xf>
    <xf numFmtId="0" fontId="7" fillId="0" borderId="0" xfId="2"/>
    <xf numFmtId="0" fontId="7" fillId="0" borderId="0" xfId="2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2" applyAlignment="1">
      <alignment horizontal="center" vertical="center"/>
    </xf>
    <xf numFmtId="0" fontId="23" fillId="0" borderId="0" xfId="1" applyFont="1" applyAlignment="1"/>
    <xf numFmtId="0" fontId="12" fillId="3" borderId="1" xfId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0" fillId="0" borderId="6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3" fontId="17" fillId="3" borderId="33" xfId="0" applyNumberFormat="1" applyFont="1" applyFill="1" applyBorder="1" applyAlignment="1">
      <alignment horizontal="center" vertical="center" wrapText="1"/>
    </xf>
    <xf numFmtId="3" fontId="17" fillId="3" borderId="3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32" xfId="0" applyNumberForma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vertical="center"/>
    </xf>
    <xf numFmtId="3" fontId="15" fillId="5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3" fontId="15" fillId="2" borderId="1" xfId="2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25" fillId="0" borderId="0" xfId="0" applyNumberFormat="1" applyFont="1" applyFill="1" applyAlignment="1">
      <alignment horizontal="right" vertical="top"/>
    </xf>
    <xf numFmtId="0" fontId="17" fillId="3" borderId="26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165" fontId="17" fillId="3" borderId="13" xfId="0" applyNumberFormat="1" applyFont="1" applyFill="1" applyBorder="1" applyAlignment="1">
      <alignment horizontal="center" vertical="center" wrapText="1"/>
    </xf>
    <xf numFmtId="165" fontId="17" fillId="3" borderId="14" xfId="0" applyNumberFormat="1" applyFont="1" applyFill="1" applyBorder="1" applyAlignment="1">
      <alignment horizontal="center" vertical="center" wrapText="1"/>
    </xf>
    <xf numFmtId="165" fontId="17" fillId="3" borderId="1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Alignment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vertical="distributed"/>
    </xf>
    <xf numFmtId="0" fontId="0" fillId="0" borderId="0" xfId="0" applyFont="1" applyBorder="1" applyAlignment="1">
      <alignment horizontal="left" vertical="distributed"/>
    </xf>
    <xf numFmtId="0" fontId="12" fillId="0" borderId="2" xfId="1" applyFont="1" applyBorder="1" applyAlignment="1">
      <alignment horizontal="right" vertical="center"/>
    </xf>
    <xf numFmtId="0" fontId="12" fillId="0" borderId="4" xfId="1" applyFont="1" applyBorder="1" applyAlignment="1">
      <alignment horizontal="right" vertical="center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top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colors>
    <mruColors>
      <color rgb="FFFFFF99"/>
      <color rgb="FFCCFFFF"/>
      <color rgb="FFFF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O56"/>
  <sheetViews>
    <sheetView topLeftCell="A8" zoomScale="85" zoomScaleNormal="85" workbookViewId="0">
      <selection activeCell="F29" sqref="F29"/>
    </sheetView>
  </sheetViews>
  <sheetFormatPr defaultRowHeight="15" x14ac:dyDescent="0.25"/>
  <cols>
    <col min="1" max="1" width="19" customWidth="1"/>
    <col min="2" max="2" width="12.7109375" customWidth="1"/>
    <col min="3" max="5" width="7.5703125" customWidth="1"/>
    <col min="6" max="6" width="7.85546875" customWidth="1"/>
    <col min="7" max="7" width="8" customWidth="1"/>
    <col min="8" max="8" width="6.85546875" customWidth="1"/>
    <col min="9" max="11" width="8" customWidth="1"/>
    <col min="12" max="12" width="15.85546875" customWidth="1"/>
    <col min="13" max="13" width="14" customWidth="1"/>
    <col min="14" max="14" width="13.28515625" customWidth="1"/>
    <col min="15" max="15" width="11.7109375" customWidth="1"/>
    <col min="16" max="17" width="11.85546875" customWidth="1"/>
    <col min="18" max="20" width="12.85546875" customWidth="1"/>
    <col min="21" max="21" width="10.7109375" customWidth="1"/>
    <col min="22" max="22" width="11.28515625" customWidth="1"/>
    <col min="23" max="23" width="10.28515625" customWidth="1"/>
    <col min="24" max="24" width="10.7109375" customWidth="1"/>
    <col min="25" max="25" width="10" customWidth="1"/>
    <col min="26" max="26" width="9.7109375" customWidth="1"/>
    <col min="27" max="27" width="3.42578125" customWidth="1"/>
    <col min="28" max="29" width="11.7109375" bestFit="1" customWidth="1"/>
  </cols>
  <sheetData>
    <row r="2" spans="1:119" ht="42.75" customHeight="1" x14ac:dyDescent="0.25">
      <c r="A2" s="135" t="s">
        <v>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119" ht="18.75" customHeight="1" x14ac:dyDescent="0.3">
      <c r="A3" s="139" t="str">
        <f>CONCATENATE("на ",LEFT(C10,4)," год и плановый период ",LEFT(C10,4)+1," и ",LEFT(C10,4)+2," годов")</f>
        <v>на 2022 год и плановый период 2023 и 2024 годов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119" ht="15" customHeight="1" x14ac:dyDescent="0.3">
      <c r="D4" s="1"/>
    </row>
    <row r="5" spans="1:119" x14ac:dyDescent="0.25">
      <c r="A5" t="s">
        <v>27</v>
      </c>
    </row>
    <row r="6" spans="1:119" hidden="1" x14ac:dyDescent="0.25">
      <c r="A6" s="15">
        <v>1</v>
      </c>
      <c r="B6" s="16"/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/>
      <c r="K6" s="16"/>
      <c r="L6" s="16">
        <v>10</v>
      </c>
      <c r="M6" s="16"/>
      <c r="N6" s="16"/>
      <c r="O6" s="16"/>
      <c r="P6" s="16"/>
      <c r="Q6" s="16"/>
      <c r="R6" s="16">
        <v>12</v>
      </c>
      <c r="S6" s="16"/>
      <c r="T6" s="16"/>
      <c r="U6" s="16">
        <v>13</v>
      </c>
      <c r="V6" s="16"/>
      <c r="W6" s="16">
        <v>14</v>
      </c>
      <c r="X6" s="16">
        <v>16</v>
      </c>
      <c r="Y6" s="16">
        <v>17</v>
      </c>
      <c r="Z6" s="16">
        <v>18</v>
      </c>
    </row>
    <row r="7" spans="1:119" ht="29.25" hidden="1" customHeight="1" x14ac:dyDescent="0.25">
      <c r="A7" s="17"/>
      <c r="B7" s="2"/>
      <c r="C7" s="3"/>
      <c r="D7" s="3"/>
      <c r="E7" s="3"/>
      <c r="F7" s="3" t="s">
        <v>22</v>
      </c>
      <c r="G7" s="3" t="s">
        <v>23</v>
      </c>
      <c r="H7" s="3" t="s">
        <v>24</v>
      </c>
      <c r="I7" s="5"/>
      <c r="J7" s="5"/>
      <c r="K7" s="5"/>
      <c r="L7" s="25" t="s">
        <v>30</v>
      </c>
      <c r="M7" s="25" t="s">
        <v>33</v>
      </c>
      <c r="N7" s="25"/>
      <c r="O7" s="3"/>
      <c r="P7" s="3"/>
      <c r="Q7" s="3"/>
      <c r="R7" s="3" t="s">
        <v>21</v>
      </c>
      <c r="S7" s="3"/>
      <c r="T7" s="3"/>
      <c r="U7" s="3" t="s">
        <v>34</v>
      </c>
      <c r="V7" s="3"/>
      <c r="W7" s="3" t="s">
        <v>35</v>
      </c>
      <c r="X7" s="3" t="s">
        <v>25</v>
      </c>
      <c r="Y7" s="3" t="s">
        <v>26</v>
      </c>
      <c r="Z7" s="3" t="s">
        <v>32</v>
      </c>
    </row>
    <row r="8" spans="1:119" s="12" customFormat="1" ht="1.5" customHeight="1" thickBot="1" x14ac:dyDescent="0.25">
      <c r="A8" s="18"/>
      <c r="B8" s="8" t="str">
        <f>CONCATENATE("Количество безнадзорных животных по результатам мониторинга 
",LEFT(D10,4)-1," года")</f>
        <v>Количество безнадзорных животных по результатам мониторинга 
2022 года</v>
      </c>
      <c r="C8" s="9"/>
      <c r="D8" s="26"/>
      <c r="E8" s="24"/>
      <c r="F8" s="9"/>
      <c r="G8" s="10"/>
      <c r="H8" s="11"/>
      <c r="I8" s="27" t="s">
        <v>44</v>
      </c>
      <c r="J8" s="27"/>
      <c r="K8" s="27"/>
      <c r="L8" s="28" t="s">
        <v>42</v>
      </c>
      <c r="M8" s="28"/>
      <c r="N8" s="28"/>
      <c r="O8" s="8"/>
      <c r="P8" s="8"/>
      <c r="Q8" s="8"/>
      <c r="R8" s="86" t="s">
        <v>41</v>
      </c>
      <c r="S8" s="87"/>
      <c r="T8" s="87"/>
      <c r="U8" s="143" t="s">
        <v>43</v>
      </c>
      <c r="V8" s="144"/>
      <c r="W8" s="144"/>
      <c r="X8" s="145" t="s">
        <v>20</v>
      </c>
      <c r="Y8" s="146"/>
      <c r="Z8" s="147"/>
    </row>
    <row r="9" spans="1:119" ht="57" customHeight="1" x14ac:dyDescent="0.25">
      <c r="A9" s="130" t="s">
        <v>45</v>
      </c>
      <c r="B9" s="133" t="s">
        <v>46</v>
      </c>
      <c r="C9" s="136" t="s">
        <v>47</v>
      </c>
      <c r="D9" s="137"/>
      <c r="E9" s="138"/>
      <c r="F9" s="136" t="s">
        <v>48</v>
      </c>
      <c r="G9" s="137"/>
      <c r="H9" s="138"/>
      <c r="I9" s="133" t="s">
        <v>49</v>
      </c>
      <c r="J9" s="133" t="s">
        <v>50</v>
      </c>
      <c r="K9" s="133" t="s">
        <v>51</v>
      </c>
      <c r="L9" s="133" t="str">
        <f>CONCATENATE("Фонд оплаты труда на ",LEFT(C10,4)," год")</f>
        <v>Фонд оплаты труда на 2022 год</v>
      </c>
      <c r="M9" s="133" t="str">
        <f>CONCATENATE("Фонд оплаты труда на ",LEFT(D10,4)," год")</f>
        <v>Фонд оплаты труда на 2023 год</v>
      </c>
      <c r="N9" s="133" t="str">
        <f>CONCATENATE("Фонд оплаты труда на ",LEFT(E10,4)," год")</f>
        <v>Фонд оплаты труда на 2024 год</v>
      </c>
      <c r="O9" s="133" t="s">
        <v>31</v>
      </c>
      <c r="P9" s="133" t="s">
        <v>39</v>
      </c>
      <c r="Q9" s="158" t="s">
        <v>40</v>
      </c>
      <c r="R9" s="150" t="s">
        <v>87</v>
      </c>
      <c r="S9" s="127" t="s">
        <v>88</v>
      </c>
      <c r="T9" s="155" t="s">
        <v>89</v>
      </c>
      <c r="U9" s="140" t="s">
        <v>53</v>
      </c>
      <c r="V9" s="141"/>
      <c r="W9" s="142"/>
      <c r="X9" s="141" t="s">
        <v>52</v>
      </c>
      <c r="Y9" s="141"/>
      <c r="Z9" s="142"/>
    </row>
    <row r="10" spans="1:119" ht="30.75" customHeight="1" x14ac:dyDescent="0.25">
      <c r="A10" s="131"/>
      <c r="B10" s="128"/>
      <c r="C10" s="46" t="s">
        <v>38</v>
      </c>
      <c r="D10" s="46" t="str">
        <f>CONCATENATE(LEFT(C10,4)+1," год")</f>
        <v>2023 год</v>
      </c>
      <c r="E10" s="46" t="str">
        <f>CONCATENATE(LEFT(D10,4)+1," год")</f>
        <v>2024 год</v>
      </c>
      <c r="F10" s="133" t="str">
        <f>C10</f>
        <v>2022 год</v>
      </c>
      <c r="G10" s="133" t="str">
        <f t="shared" ref="G10" si="0">D10</f>
        <v>2023 год</v>
      </c>
      <c r="H10" s="133" t="str">
        <f>E10</f>
        <v>2024 год</v>
      </c>
      <c r="I10" s="128"/>
      <c r="J10" s="128"/>
      <c r="K10" s="128"/>
      <c r="L10" s="134"/>
      <c r="M10" s="134"/>
      <c r="N10" s="134"/>
      <c r="O10" s="128"/>
      <c r="P10" s="128"/>
      <c r="Q10" s="159"/>
      <c r="R10" s="151"/>
      <c r="S10" s="128"/>
      <c r="T10" s="156"/>
      <c r="U10" s="92" t="str">
        <f>C10</f>
        <v>2022 год</v>
      </c>
      <c r="V10" s="46" t="str">
        <f>C10</f>
        <v>2022 год</v>
      </c>
      <c r="W10" s="93" t="str">
        <f>D10</f>
        <v>2023 год</v>
      </c>
      <c r="X10" s="153" t="str">
        <f>C10</f>
        <v>2022 год</v>
      </c>
      <c r="Y10" s="133" t="str">
        <f>D10</f>
        <v>2023 год</v>
      </c>
      <c r="Z10" s="148" t="str">
        <f>E10</f>
        <v>2024 год</v>
      </c>
    </row>
    <row r="11" spans="1:119" ht="21" customHeight="1" thickBot="1" x14ac:dyDescent="0.3">
      <c r="A11" s="132"/>
      <c r="B11" s="129"/>
      <c r="C11" s="47">
        <v>28</v>
      </c>
      <c r="D11" s="47">
        <f>C11</f>
        <v>28</v>
      </c>
      <c r="E11" s="47">
        <f>C11</f>
        <v>28</v>
      </c>
      <c r="F11" s="129"/>
      <c r="G11" s="129"/>
      <c r="H11" s="129"/>
      <c r="I11" s="129"/>
      <c r="J11" s="129"/>
      <c r="K11" s="129"/>
      <c r="L11" s="48">
        <v>957417.12</v>
      </c>
      <c r="M11" s="48">
        <v>957417.12</v>
      </c>
      <c r="N11" s="48">
        <v>957417.12</v>
      </c>
      <c r="O11" s="129"/>
      <c r="P11" s="129"/>
      <c r="Q11" s="160"/>
      <c r="R11" s="152"/>
      <c r="S11" s="129"/>
      <c r="T11" s="157"/>
      <c r="U11" s="94">
        <v>18347</v>
      </c>
      <c r="V11" s="49">
        <v>18347</v>
      </c>
      <c r="W11" s="95">
        <v>18347</v>
      </c>
      <c r="X11" s="154"/>
      <c r="Y11" s="129"/>
      <c r="Z11" s="149"/>
    </row>
    <row r="12" spans="1:119" s="30" customFormat="1" ht="15" customHeight="1" x14ac:dyDescent="0.25">
      <c r="A12" s="96" t="s">
        <v>1</v>
      </c>
      <c r="B12" s="29">
        <v>415</v>
      </c>
      <c r="C12" s="35">
        <f>C$11</f>
        <v>28</v>
      </c>
      <c r="D12" s="35">
        <f>D$11</f>
        <v>28</v>
      </c>
      <c r="E12" s="35">
        <f t="shared" ref="D12:E29" si="1">E$11</f>
        <v>28</v>
      </c>
      <c r="F12" s="13">
        <f>ROUND(B12*C12%,0)</f>
        <v>116</v>
      </c>
      <c r="G12" s="13">
        <f>ROUND(B12*D12%,0)</f>
        <v>116</v>
      </c>
      <c r="H12" s="13">
        <f>ROUND(B12*E12%,0)</f>
        <v>116</v>
      </c>
      <c r="I12" s="6">
        <f>LOOKUP(B12,{0,100,400,600,1000,1500},{0.1,0.2,0.4,0.6,0.8,1})</f>
        <v>0.4</v>
      </c>
      <c r="J12" s="6">
        <f>LOOKUP(B12,{0,100,400,600,1000,1500},{0.1,0.2,0.4,0.6,0.8,1})</f>
        <v>0.4</v>
      </c>
      <c r="K12" s="23">
        <f>LOOKUP(B12,{0,100,400,600,1000,1500},{0.1,0.2,0.4,0.6,0.8,1})</f>
        <v>0.4</v>
      </c>
      <c r="L12" s="40">
        <f t="shared" ref="L12:L29" si="2">ROUNDDOWN($L$11*I12,2)</f>
        <v>382966.84</v>
      </c>
      <c r="M12" s="40">
        <f>ROUNDUP($M$11*J12,2)</f>
        <v>382966.85000000003</v>
      </c>
      <c r="N12" s="40">
        <f>ROUNDUP($N$11*K12,2)</f>
        <v>382966.85000000003</v>
      </c>
      <c r="O12" s="88">
        <f>ROUNDDOWN(L12*10%,2)</f>
        <v>38296.68</v>
      </c>
      <c r="P12" s="88">
        <f>ROUNDDOWN(M12*10%,2)</f>
        <v>38296.68</v>
      </c>
      <c r="Q12" s="89">
        <f>ROUNDDOWN(N12*10%,2)</f>
        <v>38296.68</v>
      </c>
      <c r="R12" s="98">
        <f>ROUNDUP((M12+O12)/1000,1)</f>
        <v>421.3</v>
      </c>
      <c r="S12" s="99">
        <f>ROUNDUP((M12+P12)/1000,1)</f>
        <v>421.3</v>
      </c>
      <c r="T12" s="100">
        <f>ROUNDUP((N12+Q12)/1000,1)</f>
        <v>421.3</v>
      </c>
      <c r="U12" s="98">
        <f t="shared" ref="U12:W13" si="3">MROUND(F12*U$11/1000,0.1)</f>
        <v>2128.3000000000002</v>
      </c>
      <c r="V12" s="99">
        <f t="shared" si="3"/>
        <v>2128.3000000000002</v>
      </c>
      <c r="W12" s="100">
        <f t="shared" si="3"/>
        <v>2128.3000000000002</v>
      </c>
      <c r="X12" s="101">
        <f t="shared" ref="X12:X29" si="4">R12+U12</f>
        <v>2549.6000000000004</v>
      </c>
      <c r="Y12" s="102">
        <f t="shared" ref="Y12:Y29" si="5">S12+V12</f>
        <v>2549.6000000000004</v>
      </c>
      <c r="Z12" s="103">
        <f t="shared" ref="Z12:Z29" si="6">T12+W12</f>
        <v>2549.6000000000004</v>
      </c>
      <c r="AB12" s="97"/>
      <c r="AC12" s="97"/>
    </row>
    <row r="13" spans="1:119" ht="15" customHeight="1" x14ac:dyDescent="0.25">
      <c r="A13" s="37" t="s">
        <v>2</v>
      </c>
      <c r="B13" s="29">
        <v>512</v>
      </c>
      <c r="C13" s="36">
        <f t="shared" ref="C13:E29" si="7">C$11</f>
        <v>28</v>
      </c>
      <c r="D13" s="36">
        <f t="shared" si="1"/>
        <v>28</v>
      </c>
      <c r="E13" s="36">
        <f t="shared" si="1"/>
        <v>28</v>
      </c>
      <c r="F13" s="13">
        <f t="shared" ref="F13:F29" si="8">ROUND(B13*C13%,0)</f>
        <v>143</v>
      </c>
      <c r="G13" s="13">
        <f t="shared" ref="G13:G29" si="9">ROUND(B13*D13%,0)</f>
        <v>143</v>
      </c>
      <c r="H13" s="13">
        <f t="shared" ref="H13:H29" si="10">ROUND(B13*E13%,0)</f>
        <v>143</v>
      </c>
      <c r="I13" s="6">
        <f>LOOKUP(B13,{0,100,400,600,1000,1500},{0.1,0.2,0.4,0.6,0.8,1})</f>
        <v>0.4</v>
      </c>
      <c r="J13" s="6">
        <f>LOOKUP(B13,{0,100,400,600,1000,1500},{0.1,0.2,0.4,0.6,0.8,1})</f>
        <v>0.4</v>
      </c>
      <c r="K13" s="23">
        <f>LOOKUP(B13,{0,100,400,600,1000,1500},{0.1,0.2,0.4,0.6,0.8,1})</f>
        <v>0.4</v>
      </c>
      <c r="L13" s="40">
        <f t="shared" si="2"/>
        <v>382966.84</v>
      </c>
      <c r="M13" s="40">
        <f t="shared" ref="M13:M29" si="11">ROUNDDOWN($M$11*K13,2)</f>
        <v>382966.84</v>
      </c>
      <c r="N13" s="40">
        <f t="shared" ref="N13:N29" si="12">ROUNDUP($N$11*K13,2)</f>
        <v>382966.85000000003</v>
      </c>
      <c r="O13" s="88">
        <f t="shared" ref="O13:O29" si="13">ROUNDDOWN(L13*10%,2)</f>
        <v>38296.68</v>
      </c>
      <c r="P13" s="88">
        <f t="shared" ref="P13:P29" si="14">ROUNDDOWN(M13*10%,2)</f>
        <v>38296.68</v>
      </c>
      <c r="Q13" s="89">
        <f t="shared" ref="Q13:Q29" si="15">ROUNDDOWN(N13*10%,2)</f>
        <v>38296.68</v>
      </c>
      <c r="R13" s="98">
        <f t="shared" ref="R13:R29" si="16">ROUNDUP((M13+O13)/1000,1)</f>
        <v>421.3</v>
      </c>
      <c r="S13" s="99">
        <f t="shared" ref="S13:S29" si="17">ROUNDUP((M13+P13)/1000,1)</f>
        <v>421.3</v>
      </c>
      <c r="T13" s="100">
        <f t="shared" ref="T13:T29" si="18">ROUNDUP((N13+Q13)/1000,1)</f>
        <v>421.3</v>
      </c>
      <c r="U13" s="98">
        <f t="shared" si="3"/>
        <v>2623.6000000000004</v>
      </c>
      <c r="V13" s="99">
        <f t="shared" si="3"/>
        <v>2623.6000000000004</v>
      </c>
      <c r="W13" s="100">
        <f t="shared" si="3"/>
        <v>2623.6000000000004</v>
      </c>
      <c r="X13" s="101">
        <f t="shared" si="4"/>
        <v>3044.9000000000005</v>
      </c>
      <c r="Y13" s="102">
        <f t="shared" si="5"/>
        <v>3044.9000000000005</v>
      </c>
      <c r="Z13" s="103">
        <f t="shared" si="6"/>
        <v>3044.9000000000005</v>
      </c>
    </row>
    <row r="14" spans="1:119" s="7" customFormat="1" ht="15" customHeight="1" x14ac:dyDescent="0.25">
      <c r="A14" s="37" t="s">
        <v>3</v>
      </c>
      <c r="B14" s="29">
        <v>277</v>
      </c>
      <c r="C14" s="36">
        <f t="shared" si="7"/>
        <v>28</v>
      </c>
      <c r="D14" s="36">
        <f t="shared" si="1"/>
        <v>28</v>
      </c>
      <c r="E14" s="36">
        <f t="shared" si="1"/>
        <v>28</v>
      </c>
      <c r="F14" s="13">
        <f t="shared" si="8"/>
        <v>78</v>
      </c>
      <c r="G14" s="13">
        <f t="shared" si="9"/>
        <v>78</v>
      </c>
      <c r="H14" s="13">
        <f t="shared" si="10"/>
        <v>78</v>
      </c>
      <c r="I14" s="6">
        <f>LOOKUP(B14,{0,100,400,600,1000,1500},{0.1,0.2,0.4,0.6,0.8,1})</f>
        <v>0.2</v>
      </c>
      <c r="J14" s="6">
        <f>LOOKUP(B14,{0,100,400,600,1000,1500},{0.1,0.2,0.4,0.6,0.8,1})</f>
        <v>0.2</v>
      </c>
      <c r="K14" s="23">
        <f>LOOKUP(B14,{0,100,400,600,1000,1500},{0.1,0.2,0.4,0.6,0.8,1})</f>
        <v>0.2</v>
      </c>
      <c r="L14" s="40">
        <f t="shared" si="2"/>
        <v>191483.42</v>
      </c>
      <c r="M14" s="40">
        <f t="shared" si="11"/>
        <v>191483.42</v>
      </c>
      <c r="N14" s="40">
        <f t="shared" si="12"/>
        <v>191483.43000000002</v>
      </c>
      <c r="O14" s="88">
        <f t="shared" si="13"/>
        <v>19148.34</v>
      </c>
      <c r="P14" s="88">
        <f t="shared" si="14"/>
        <v>19148.34</v>
      </c>
      <c r="Q14" s="89">
        <f t="shared" si="15"/>
        <v>19148.34</v>
      </c>
      <c r="R14" s="98">
        <f t="shared" si="16"/>
        <v>210.7</v>
      </c>
      <c r="S14" s="99">
        <f t="shared" si="17"/>
        <v>210.7</v>
      </c>
      <c r="T14" s="100">
        <f t="shared" si="18"/>
        <v>210.7</v>
      </c>
      <c r="U14" s="98">
        <f t="shared" ref="U14:W29" si="19">MROUND(F14*U$11/1000,0.1)</f>
        <v>1431.1000000000001</v>
      </c>
      <c r="V14" s="99">
        <f t="shared" si="19"/>
        <v>1431.1000000000001</v>
      </c>
      <c r="W14" s="100">
        <f t="shared" si="19"/>
        <v>1431.1000000000001</v>
      </c>
      <c r="X14" s="101">
        <f t="shared" si="4"/>
        <v>1641.8000000000002</v>
      </c>
      <c r="Y14" s="102">
        <f t="shared" si="5"/>
        <v>1641.8000000000002</v>
      </c>
      <c r="Z14" s="103">
        <f t="shared" si="6"/>
        <v>1641.8000000000002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ht="15" customHeight="1" x14ac:dyDescent="0.25">
      <c r="A15" s="38" t="s">
        <v>4</v>
      </c>
      <c r="B15" s="29">
        <v>950</v>
      </c>
      <c r="C15" s="36">
        <f t="shared" si="7"/>
        <v>28</v>
      </c>
      <c r="D15" s="36">
        <f t="shared" si="1"/>
        <v>28</v>
      </c>
      <c r="E15" s="36">
        <f t="shared" si="1"/>
        <v>28</v>
      </c>
      <c r="F15" s="13">
        <f t="shared" si="8"/>
        <v>266</v>
      </c>
      <c r="G15" s="13">
        <f t="shared" si="9"/>
        <v>266</v>
      </c>
      <c r="H15" s="13">
        <f t="shared" si="10"/>
        <v>266</v>
      </c>
      <c r="I15" s="6">
        <f>LOOKUP(B15,{0,100,400,600,1000,1500},{0.1,0.2,0.4,0.6,0.8,1})</f>
        <v>0.6</v>
      </c>
      <c r="J15" s="6">
        <f>LOOKUP(B15,{0,100,400,600,1000,1500},{0.1,0.2,0.4,0.6,0.8,1})</f>
        <v>0.6</v>
      </c>
      <c r="K15" s="23">
        <f>LOOKUP(B15,{0,100,400,600,1000,1500},{0.1,0.2,0.4,0.6,0.8,1})</f>
        <v>0.6</v>
      </c>
      <c r="L15" s="40">
        <f t="shared" si="2"/>
        <v>574450.27</v>
      </c>
      <c r="M15" s="40">
        <f t="shared" si="11"/>
        <v>574450.27</v>
      </c>
      <c r="N15" s="40">
        <f t="shared" si="12"/>
        <v>574450.28</v>
      </c>
      <c r="O15" s="88">
        <f t="shared" si="13"/>
        <v>57445.02</v>
      </c>
      <c r="P15" s="88">
        <f t="shared" si="14"/>
        <v>57445.02</v>
      </c>
      <c r="Q15" s="89">
        <f t="shared" si="15"/>
        <v>57445.02</v>
      </c>
      <c r="R15" s="98">
        <f t="shared" si="16"/>
        <v>631.9</v>
      </c>
      <c r="S15" s="99">
        <f t="shared" si="17"/>
        <v>631.9</v>
      </c>
      <c r="T15" s="100">
        <f t="shared" si="18"/>
        <v>631.9</v>
      </c>
      <c r="U15" s="98">
        <f t="shared" si="19"/>
        <v>4880.3</v>
      </c>
      <c r="V15" s="99">
        <f t="shared" si="19"/>
        <v>4880.3</v>
      </c>
      <c r="W15" s="100">
        <f t="shared" si="19"/>
        <v>4880.3</v>
      </c>
      <c r="X15" s="101">
        <f t="shared" si="4"/>
        <v>5512.2</v>
      </c>
      <c r="Y15" s="102">
        <f t="shared" si="5"/>
        <v>5512.2</v>
      </c>
      <c r="Z15" s="103">
        <f t="shared" si="6"/>
        <v>5512.2</v>
      </c>
    </row>
    <row r="16" spans="1:119" ht="15" customHeight="1" x14ac:dyDescent="0.25">
      <c r="A16" s="39" t="s">
        <v>18</v>
      </c>
      <c r="B16" s="29">
        <v>263</v>
      </c>
      <c r="C16" s="36">
        <f t="shared" si="7"/>
        <v>28</v>
      </c>
      <c r="D16" s="36">
        <f t="shared" si="1"/>
        <v>28</v>
      </c>
      <c r="E16" s="36">
        <f t="shared" si="1"/>
        <v>28</v>
      </c>
      <c r="F16" s="13">
        <f t="shared" si="8"/>
        <v>74</v>
      </c>
      <c r="G16" s="13">
        <f t="shared" si="9"/>
        <v>74</v>
      </c>
      <c r="H16" s="13">
        <f t="shared" si="10"/>
        <v>74</v>
      </c>
      <c r="I16" s="6">
        <f>LOOKUP(B16,{0,100,400,600,1000,1500},{0.1,0.2,0.4,0.6,0.8,1})</f>
        <v>0.2</v>
      </c>
      <c r="J16" s="6">
        <f>LOOKUP(B16,{0,100,400,600,1000,1500},{0.1,0.2,0.4,0.6,0.8,1})</f>
        <v>0.2</v>
      </c>
      <c r="K16" s="23">
        <f>LOOKUP(B16,{0,100,400,600,1000,1500},{0.1,0.2,0.4,0.6,0.8,1})</f>
        <v>0.2</v>
      </c>
      <c r="L16" s="40">
        <f t="shared" si="2"/>
        <v>191483.42</v>
      </c>
      <c r="M16" s="40">
        <f t="shared" si="11"/>
        <v>191483.42</v>
      </c>
      <c r="N16" s="40">
        <f t="shared" si="12"/>
        <v>191483.43000000002</v>
      </c>
      <c r="O16" s="88">
        <f t="shared" si="13"/>
        <v>19148.34</v>
      </c>
      <c r="P16" s="88">
        <f t="shared" si="14"/>
        <v>19148.34</v>
      </c>
      <c r="Q16" s="89">
        <f t="shared" si="15"/>
        <v>19148.34</v>
      </c>
      <c r="R16" s="98">
        <f t="shared" si="16"/>
        <v>210.7</v>
      </c>
      <c r="S16" s="99">
        <f t="shared" si="17"/>
        <v>210.7</v>
      </c>
      <c r="T16" s="100">
        <f t="shared" si="18"/>
        <v>210.7</v>
      </c>
      <c r="U16" s="98">
        <f t="shared" si="19"/>
        <v>1357.7</v>
      </c>
      <c r="V16" s="99">
        <f t="shared" si="19"/>
        <v>1357.7</v>
      </c>
      <c r="W16" s="100">
        <f t="shared" si="19"/>
        <v>1357.7</v>
      </c>
      <c r="X16" s="101">
        <f t="shared" si="4"/>
        <v>1568.4</v>
      </c>
      <c r="Y16" s="102">
        <f t="shared" si="5"/>
        <v>1568.4</v>
      </c>
      <c r="Z16" s="103">
        <f t="shared" si="6"/>
        <v>1568.4</v>
      </c>
    </row>
    <row r="17" spans="1:26" ht="15" customHeight="1" x14ac:dyDescent="0.25">
      <c r="A17" s="38" t="s">
        <v>5</v>
      </c>
      <c r="B17" s="29">
        <v>519</v>
      </c>
      <c r="C17" s="36">
        <f t="shared" si="7"/>
        <v>28</v>
      </c>
      <c r="D17" s="36">
        <f t="shared" si="1"/>
        <v>28</v>
      </c>
      <c r="E17" s="36">
        <f t="shared" si="1"/>
        <v>28</v>
      </c>
      <c r="F17" s="13">
        <f t="shared" si="8"/>
        <v>145</v>
      </c>
      <c r="G17" s="13">
        <f t="shared" si="9"/>
        <v>145</v>
      </c>
      <c r="H17" s="13">
        <f t="shared" si="10"/>
        <v>145</v>
      </c>
      <c r="I17" s="6">
        <f>LOOKUP(B17,{0,100,400,600,1000,1500},{0.1,0.2,0.4,0.6,0.8,1})</f>
        <v>0.4</v>
      </c>
      <c r="J17" s="6">
        <f>LOOKUP(B17,{0,100,400,600,1000,1500},{0.1,0.2,0.4,0.6,0.8,1})</f>
        <v>0.4</v>
      </c>
      <c r="K17" s="23">
        <f>LOOKUP(B17,{0,100,400,600,1000,1500},{0.1,0.2,0.4,0.6,0.8,1})</f>
        <v>0.4</v>
      </c>
      <c r="L17" s="40">
        <f t="shared" si="2"/>
        <v>382966.84</v>
      </c>
      <c r="M17" s="40">
        <f t="shared" si="11"/>
        <v>382966.84</v>
      </c>
      <c r="N17" s="40">
        <f t="shared" si="12"/>
        <v>382966.85000000003</v>
      </c>
      <c r="O17" s="88">
        <f t="shared" si="13"/>
        <v>38296.68</v>
      </c>
      <c r="P17" s="88">
        <f t="shared" si="14"/>
        <v>38296.68</v>
      </c>
      <c r="Q17" s="89">
        <f t="shared" si="15"/>
        <v>38296.68</v>
      </c>
      <c r="R17" s="98">
        <f t="shared" si="16"/>
        <v>421.3</v>
      </c>
      <c r="S17" s="99">
        <f t="shared" si="17"/>
        <v>421.3</v>
      </c>
      <c r="T17" s="100">
        <f t="shared" si="18"/>
        <v>421.3</v>
      </c>
      <c r="U17" s="98">
        <f t="shared" si="19"/>
        <v>2660.3</v>
      </c>
      <c r="V17" s="99">
        <f t="shared" si="19"/>
        <v>2660.3</v>
      </c>
      <c r="W17" s="100">
        <f t="shared" si="19"/>
        <v>2660.3</v>
      </c>
      <c r="X17" s="101">
        <f t="shared" si="4"/>
        <v>3081.6000000000004</v>
      </c>
      <c r="Y17" s="102">
        <f t="shared" si="5"/>
        <v>3081.6000000000004</v>
      </c>
      <c r="Z17" s="103">
        <f t="shared" si="6"/>
        <v>3081.6000000000004</v>
      </c>
    </row>
    <row r="18" spans="1:26" ht="15" customHeight="1" x14ac:dyDescent="0.25">
      <c r="A18" s="38" t="s">
        <v>6</v>
      </c>
      <c r="B18" s="29">
        <v>600</v>
      </c>
      <c r="C18" s="36">
        <f t="shared" si="7"/>
        <v>28</v>
      </c>
      <c r="D18" s="36">
        <f t="shared" si="1"/>
        <v>28</v>
      </c>
      <c r="E18" s="36">
        <f t="shared" si="1"/>
        <v>28</v>
      </c>
      <c r="F18" s="13">
        <f t="shared" si="8"/>
        <v>168</v>
      </c>
      <c r="G18" s="13">
        <f t="shared" si="9"/>
        <v>168</v>
      </c>
      <c r="H18" s="13">
        <f t="shared" si="10"/>
        <v>168</v>
      </c>
      <c r="I18" s="6">
        <f>LOOKUP(B18,{0,100,400,600,1000,1500},{0.1,0.2,0.4,0.6,0.8,1})</f>
        <v>0.6</v>
      </c>
      <c r="J18" s="6">
        <f>LOOKUP(B18,{0,100,400,600,1000,1500},{0.1,0.2,0.4,0.6,0.8,1})</f>
        <v>0.6</v>
      </c>
      <c r="K18" s="23">
        <f>LOOKUP(B18,{0,100,400,600,1000,1500},{0.1,0.2,0.4,0.6,0.8,1})</f>
        <v>0.6</v>
      </c>
      <c r="L18" s="40">
        <f t="shared" si="2"/>
        <v>574450.27</v>
      </c>
      <c r="M18" s="40">
        <f t="shared" si="11"/>
        <v>574450.27</v>
      </c>
      <c r="N18" s="40">
        <f t="shared" si="12"/>
        <v>574450.28</v>
      </c>
      <c r="O18" s="88">
        <f t="shared" si="13"/>
        <v>57445.02</v>
      </c>
      <c r="P18" s="88">
        <f t="shared" si="14"/>
        <v>57445.02</v>
      </c>
      <c r="Q18" s="89">
        <f t="shared" si="15"/>
        <v>57445.02</v>
      </c>
      <c r="R18" s="98">
        <f t="shared" si="16"/>
        <v>631.9</v>
      </c>
      <c r="S18" s="99">
        <f t="shared" si="17"/>
        <v>631.9</v>
      </c>
      <c r="T18" s="100">
        <f t="shared" si="18"/>
        <v>631.9</v>
      </c>
      <c r="U18" s="98">
        <f t="shared" si="19"/>
        <v>3082.3</v>
      </c>
      <c r="V18" s="99">
        <f t="shared" si="19"/>
        <v>3082.3</v>
      </c>
      <c r="W18" s="100">
        <f t="shared" si="19"/>
        <v>3082.3</v>
      </c>
      <c r="X18" s="101">
        <f t="shared" si="4"/>
        <v>3714.2000000000003</v>
      </c>
      <c r="Y18" s="102">
        <f t="shared" si="5"/>
        <v>3714.2000000000003</v>
      </c>
      <c r="Z18" s="103">
        <f t="shared" si="6"/>
        <v>3714.2000000000003</v>
      </c>
    </row>
    <row r="19" spans="1:26" ht="15" customHeight="1" x14ac:dyDescent="0.25">
      <c r="A19" s="38" t="s">
        <v>7</v>
      </c>
      <c r="B19" s="29">
        <v>465</v>
      </c>
      <c r="C19" s="36">
        <f t="shared" si="7"/>
        <v>28</v>
      </c>
      <c r="D19" s="36">
        <f t="shared" si="1"/>
        <v>28</v>
      </c>
      <c r="E19" s="36">
        <f t="shared" si="1"/>
        <v>28</v>
      </c>
      <c r="F19" s="13">
        <f t="shared" si="8"/>
        <v>130</v>
      </c>
      <c r="G19" s="13">
        <f t="shared" si="9"/>
        <v>130</v>
      </c>
      <c r="H19" s="13">
        <f t="shared" si="10"/>
        <v>130</v>
      </c>
      <c r="I19" s="6">
        <f>LOOKUP(B19,{0,100,400,600,1000,1500},{0.1,0.2,0.4,0.6,0.8,1})</f>
        <v>0.4</v>
      </c>
      <c r="J19" s="6">
        <f>LOOKUP(B19,{0,100,400,600,1000,1500},{0.1,0.2,0.4,0.6,0.8,1})</f>
        <v>0.4</v>
      </c>
      <c r="K19" s="23">
        <f>LOOKUP(B19,{0,100,400,600,1000,1500},{0.1,0.2,0.4,0.6,0.8,1})</f>
        <v>0.4</v>
      </c>
      <c r="L19" s="40">
        <f t="shared" si="2"/>
        <v>382966.84</v>
      </c>
      <c r="M19" s="40">
        <f t="shared" si="11"/>
        <v>382966.84</v>
      </c>
      <c r="N19" s="40">
        <f t="shared" si="12"/>
        <v>382966.85000000003</v>
      </c>
      <c r="O19" s="88">
        <f t="shared" si="13"/>
        <v>38296.68</v>
      </c>
      <c r="P19" s="88">
        <f t="shared" si="14"/>
        <v>38296.68</v>
      </c>
      <c r="Q19" s="89">
        <f t="shared" si="15"/>
        <v>38296.68</v>
      </c>
      <c r="R19" s="98">
        <f t="shared" si="16"/>
        <v>421.3</v>
      </c>
      <c r="S19" s="99">
        <f t="shared" si="17"/>
        <v>421.3</v>
      </c>
      <c r="T19" s="100">
        <f t="shared" si="18"/>
        <v>421.3</v>
      </c>
      <c r="U19" s="98">
        <f t="shared" si="19"/>
        <v>2385.1</v>
      </c>
      <c r="V19" s="99">
        <f t="shared" si="19"/>
        <v>2385.1</v>
      </c>
      <c r="W19" s="100">
        <f t="shared" si="19"/>
        <v>2385.1</v>
      </c>
      <c r="X19" s="101">
        <f t="shared" si="4"/>
        <v>2806.4</v>
      </c>
      <c r="Y19" s="102">
        <f t="shared" si="5"/>
        <v>2806.4</v>
      </c>
      <c r="Z19" s="103">
        <f t="shared" si="6"/>
        <v>2806.4</v>
      </c>
    </row>
    <row r="20" spans="1:26" ht="15" customHeight="1" x14ac:dyDescent="0.25">
      <c r="A20" s="37" t="s">
        <v>8</v>
      </c>
      <c r="B20" s="29">
        <v>950</v>
      </c>
      <c r="C20" s="36">
        <f t="shared" si="7"/>
        <v>28</v>
      </c>
      <c r="D20" s="36">
        <f t="shared" si="1"/>
        <v>28</v>
      </c>
      <c r="E20" s="36">
        <f t="shared" si="1"/>
        <v>28</v>
      </c>
      <c r="F20" s="13">
        <f t="shared" si="8"/>
        <v>266</v>
      </c>
      <c r="G20" s="13">
        <f t="shared" si="9"/>
        <v>266</v>
      </c>
      <c r="H20" s="13">
        <f t="shared" si="10"/>
        <v>266</v>
      </c>
      <c r="I20" s="6">
        <f>LOOKUP(B20,{0,100,400,600,1000,1500},{0.1,0.2,0.4,0.6,0.8,1})</f>
        <v>0.6</v>
      </c>
      <c r="J20" s="6">
        <f>LOOKUP(B20,{0,100,400,600,1000,1500},{0.1,0.2,0.4,0.6,0.8,1})</f>
        <v>0.6</v>
      </c>
      <c r="K20" s="23">
        <f>LOOKUP(B20,{0,100,400,600,1000,1500},{0.1,0.2,0.4,0.6,0.8,1})</f>
        <v>0.6</v>
      </c>
      <c r="L20" s="40">
        <f t="shared" si="2"/>
        <v>574450.27</v>
      </c>
      <c r="M20" s="40">
        <f t="shared" si="11"/>
        <v>574450.27</v>
      </c>
      <c r="N20" s="40">
        <f t="shared" si="12"/>
        <v>574450.28</v>
      </c>
      <c r="O20" s="88">
        <f t="shared" si="13"/>
        <v>57445.02</v>
      </c>
      <c r="P20" s="88">
        <f t="shared" si="14"/>
        <v>57445.02</v>
      </c>
      <c r="Q20" s="89">
        <f t="shared" si="15"/>
        <v>57445.02</v>
      </c>
      <c r="R20" s="98">
        <f t="shared" si="16"/>
        <v>631.9</v>
      </c>
      <c r="S20" s="99">
        <f t="shared" si="17"/>
        <v>631.9</v>
      </c>
      <c r="T20" s="100">
        <f t="shared" si="18"/>
        <v>631.9</v>
      </c>
      <c r="U20" s="98">
        <f t="shared" si="19"/>
        <v>4880.3</v>
      </c>
      <c r="V20" s="99">
        <f t="shared" si="19"/>
        <v>4880.3</v>
      </c>
      <c r="W20" s="100">
        <f t="shared" si="19"/>
        <v>4880.3</v>
      </c>
      <c r="X20" s="101">
        <f t="shared" si="4"/>
        <v>5512.2</v>
      </c>
      <c r="Y20" s="102">
        <f t="shared" si="5"/>
        <v>5512.2</v>
      </c>
      <c r="Z20" s="103">
        <f t="shared" si="6"/>
        <v>5512.2</v>
      </c>
    </row>
    <row r="21" spans="1:26" ht="15" customHeight="1" x14ac:dyDescent="0.25">
      <c r="A21" s="38" t="s">
        <v>9</v>
      </c>
      <c r="B21" s="14">
        <v>784</v>
      </c>
      <c r="C21" s="36">
        <f t="shared" si="7"/>
        <v>28</v>
      </c>
      <c r="D21" s="36">
        <f t="shared" si="1"/>
        <v>28</v>
      </c>
      <c r="E21" s="36">
        <f t="shared" si="1"/>
        <v>28</v>
      </c>
      <c r="F21" s="13">
        <f t="shared" si="8"/>
        <v>220</v>
      </c>
      <c r="G21" s="13">
        <f t="shared" si="9"/>
        <v>220</v>
      </c>
      <c r="H21" s="13">
        <f t="shared" si="10"/>
        <v>220</v>
      </c>
      <c r="I21" s="6">
        <f>LOOKUP(B21,{0,100,400,600,1000,1500},{0.1,0.2,0.4,0.6,0.8,1})</f>
        <v>0.6</v>
      </c>
      <c r="J21" s="6">
        <f>LOOKUP(B21,{0,100,400,600,1000,1500},{0.1,0.2,0.4,0.6,0.8,1})</f>
        <v>0.6</v>
      </c>
      <c r="K21" s="23">
        <f>LOOKUP(B21,{0,100,400,600,1000,1500},{0.1,0.2,0.4,0.6,0.8,1})</f>
        <v>0.6</v>
      </c>
      <c r="L21" s="40">
        <f t="shared" si="2"/>
        <v>574450.27</v>
      </c>
      <c r="M21" s="40">
        <f t="shared" si="11"/>
        <v>574450.27</v>
      </c>
      <c r="N21" s="40">
        <f t="shared" si="12"/>
        <v>574450.28</v>
      </c>
      <c r="O21" s="88">
        <f t="shared" si="13"/>
        <v>57445.02</v>
      </c>
      <c r="P21" s="88">
        <f t="shared" si="14"/>
        <v>57445.02</v>
      </c>
      <c r="Q21" s="89">
        <f t="shared" si="15"/>
        <v>57445.02</v>
      </c>
      <c r="R21" s="98">
        <f t="shared" si="16"/>
        <v>631.9</v>
      </c>
      <c r="S21" s="99">
        <f t="shared" si="17"/>
        <v>631.9</v>
      </c>
      <c r="T21" s="100">
        <f t="shared" si="18"/>
        <v>631.9</v>
      </c>
      <c r="U21" s="98">
        <f t="shared" si="19"/>
        <v>4036.3</v>
      </c>
      <c r="V21" s="99">
        <f t="shared" si="19"/>
        <v>4036.3</v>
      </c>
      <c r="W21" s="100">
        <f t="shared" si="19"/>
        <v>4036.3</v>
      </c>
      <c r="X21" s="101">
        <f t="shared" si="4"/>
        <v>4668.2</v>
      </c>
      <c r="Y21" s="102">
        <f t="shared" si="5"/>
        <v>4668.2</v>
      </c>
      <c r="Z21" s="103">
        <f t="shared" si="6"/>
        <v>4668.2</v>
      </c>
    </row>
    <row r="22" spans="1:26" ht="15" customHeight="1" x14ac:dyDescent="0.25">
      <c r="A22" s="38" t="s">
        <v>10</v>
      </c>
      <c r="B22" s="14">
        <v>625</v>
      </c>
      <c r="C22" s="36">
        <f t="shared" si="7"/>
        <v>28</v>
      </c>
      <c r="D22" s="36">
        <f t="shared" si="1"/>
        <v>28</v>
      </c>
      <c r="E22" s="36">
        <f t="shared" si="1"/>
        <v>28</v>
      </c>
      <c r="F22" s="13">
        <f t="shared" si="8"/>
        <v>175</v>
      </c>
      <c r="G22" s="13">
        <f t="shared" si="9"/>
        <v>175</v>
      </c>
      <c r="H22" s="13">
        <f t="shared" si="10"/>
        <v>175</v>
      </c>
      <c r="I22" s="6">
        <f>LOOKUP(B22,{0,100,400,600,1000,1500},{0.1,0.2,0.4,0.6,0.8,1})</f>
        <v>0.6</v>
      </c>
      <c r="J22" s="6">
        <f>LOOKUP(B22,{0,100,400,600,1000,1500},{0.1,0.2,0.4,0.6,0.8,1})</f>
        <v>0.6</v>
      </c>
      <c r="K22" s="23">
        <f>LOOKUP(B22,{0,100,400,600,1000,1500},{0.1,0.2,0.4,0.6,0.8,1})</f>
        <v>0.6</v>
      </c>
      <c r="L22" s="40">
        <f t="shared" si="2"/>
        <v>574450.27</v>
      </c>
      <c r="M22" s="40">
        <f t="shared" si="11"/>
        <v>574450.27</v>
      </c>
      <c r="N22" s="40">
        <f t="shared" si="12"/>
        <v>574450.28</v>
      </c>
      <c r="O22" s="88">
        <f t="shared" si="13"/>
        <v>57445.02</v>
      </c>
      <c r="P22" s="88">
        <f t="shared" si="14"/>
        <v>57445.02</v>
      </c>
      <c r="Q22" s="89">
        <f t="shared" si="15"/>
        <v>57445.02</v>
      </c>
      <c r="R22" s="98">
        <f t="shared" si="16"/>
        <v>631.9</v>
      </c>
      <c r="S22" s="99">
        <f t="shared" si="17"/>
        <v>631.9</v>
      </c>
      <c r="T22" s="100">
        <f t="shared" si="18"/>
        <v>631.9</v>
      </c>
      <c r="U22" s="98">
        <f t="shared" si="19"/>
        <v>3210.7000000000003</v>
      </c>
      <c r="V22" s="99">
        <f t="shared" si="19"/>
        <v>3210.7000000000003</v>
      </c>
      <c r="W22" s="100">
        <f t="shared" si="19"/>
        <v>3210.7000000000003</v>
      </c>
      <c r="X22" s="101">
        <f t="shared" si="4"/>
        <v>3842.6000000000004</v>
      </c>
      <c r="Y22" s="102">
        <f t="shared" si="5"/>
        <v>3842.6000000000004</v>
      </c>
      <c r="Z22" s="103">
        <f t="shared" si="6"/>
        <v>3842.6000000000004</v>
      </c>
    </row>
    <row r="23" spans="1:26" ht="15" customHeight="1" x14ac:dyDescent="0.25">
      <c r="A23" s="38" t="s">
        <v>11</v>
      </c>
      <c r="B23" s="14">
        <v>267</v>
      </c>
      <c r="C23" s="36">
        <f t="shared" si="7"/>
        <v>28</v>
      </c>
      <c r="D23" s="36">
        <f t="shared" si="1"/>
        <v>28</v>
      </c>
      <c r="E23" s="36">
        <f t="shared" si="1"/>
        <v>28</v>
      </c>
      <c r="F23" s="13">
        <f t="shared" si="8"/>
        <v>75</v>
      </c>
      <c r="G23" s="13">
        <f t="shared" si="9"/>
        <v>75</v>
      </c>
      <c r="H23" s="13">
        <f t="shared" si="10"/>
        <v>75</v>
      </c>
      <c r="I23" s="6">
        <f>LOOKUP(B23,{0,100,400,600,1000,1500},{0.1,0.2,0.4,0.6,0.8,1})</f>
        <v>0.2</v>
      </c>
      <c r="J23" s="6">
        <f>LOOKUP(B23,{0,100,400,600,1000,1500},{0.1,0.2,0.4,0.6,0.8,1})</f>
        <v>0.2</v>
      </c>
      <c r="K23" s="23">
        <f>LOOKUP(B23,{0,100,400,600,1000,1500},{0.1,0.2,0.4,0.6,0.8,1})</f>
        <v>0.2</v>
      </c>
      <c r="L23" s="40">
        <f t="shared" si="2"/>
        <v>191483.42</v>
      </c>
      <c r="M23" s="40">
        <f t="shared" si="11"/>
        <v>191483.42</v>
      </c>
      <c r="N23" s="40">
        <f t="shared" si="12"/>
        <v>191483.43000000002</v>
      </c>
      <c r="O23" s="88">
        <f t="shared" si="13"/>
        <v>19148.34</v>
      </c>
      <c r="P23" s="88">
        <f t="shared" si="14"/>
        <v>19148.34</v>
      </c>
      <c r="Q23" s="89">
        <f t="shared" si="15"/>
        <v>19148.34</v>
      </c>
      <c r="R23" s="98">
        <f t="shared" si="16"/>
        <v>210.7</v>
      </c>
      <c r="S23" s="99">
        <f t="shared" si="17"/>
        <v>210.7</v>
      </c>
      <c r="T23" s="100">
        <f t="shared" si="18"/>
        <v>210.7</v>
      </c>
      <c r="U23" s="98">
        <f t="shared" si="19"/>
        <v>1376</v>
      </c>
      <c r="V23" s="99">
        <f t="shared" si="19"/>
        <v>1376</v>
      </c>
      <c r="W23" s="100">
        <f t="shared" si="19"/>
        <v>1376</v>
      </c>
      <c r="X23" s="101">
        <f t="shared" si="4"/>
        <v>1586.7</v>
      </c>
      <c r="Y23" s="102">
        <f t="shared" si="5"/>
        <v>1586.7</v>
      </c>
      <c r="Z23" s="103">
        <f t="shared" si="6"/>
        <v>1586.7</v>
      </c>
    </row>
    <row r="24" spans="1:26" ht="15" customHeight="1" x14ac:dyDescent="0.25">
      <c r="A24" s="38" t="s">
        <v>12</v>
      </c>
      <c r="B24" s="14">
        <v>274</v>
      </c>
      <c r="C24" s="36">
        <f t="shared" si="7"/>
        <v>28</v>
      </c>
      <c r="D24" s="36">
        <f t="shared" si="1"/>
        <v>28</v>
      </c>
      <c r="E24" s="36">
        <f t="shared" si="1"/>
        <v>28</v>
      </c>
      <c r="F24" s="13">
        <f t="shared" si="8"/>
        <v>77</v>
      </c>
      <c r="G24" s="13">
        <f t="shared" si="9"/>
        <v>77</v>
      </c>
      <c r="H24" s="13">
        <f t="shared" si="10"/>
        <v>77</v>
      </c>
      <c r="I24" s="6">
        <f>LOOKUP(B24,{0,100,400,600,1000,1500},{0.1,0.2,0.4,0.6,0.8,1})</f>
        <v>0.2</v>
      </c>
      <c r="J24" s="6">
        <f>LOOKUP(B24,{0,100,400,600,1000,1500},{0.1,0.2,0.4,0.6,0.8,1})</f>
        <v>0.2</v>
      </c>
      <c r="K24" s="23">
        <f>LOOKUP(B24,{0,100,400,600,1000,1500},{0.1,0.2,0.4,0.6,0.8,1})</f>
        <v>0.2</v>
      </c>
      <c r="L24" s="40">
        <f t="shared" si="2"/>
        <v>191483.42</v>
      </c>
      <c r="M24" s="40">
        <f t="shared" si="11"/>
        <v>191483.42</v>
      </c>
      <c r="N24" s="40">
        <f t="shared" si="12"/>
        <v>191483.43000000002</v>
      </c>
      <c r="O24" s="88">
        <f t="shared" si="13"/>
        <v>19148.34</v>
      </c>
      <c r="P24" s="88">
        <f t="shared" si="14"/>
        <v>19148.34</v>
      </c>
      <c r="Q24" s="89">
        <f t="shared" si="15"/>
        <v>19148.34</v>
      </c>
      <c r="R24" s="98">
        <f t="shared" si="16"/>
        <v>210.7</v>
      </c>
      <c r="S24" s="99">
        <f t="shared" si="17"/>
        <v>210.7</v>
      </c>
      <c r="T24" s="100">
        <f t="shared" si="18"/>
        <v>210.7</v>
      </c>
      <c r="U24" s="98">
        <f t="shared" si="19"/>
        <v>1412.7</v>
      </c>
      <c r="V24" s="99">
        <f t="shared" si="19"/>
        <v>1412.7</v>
      </c>
      <c r="W24" s="100">
        <f t="shared" si="19"/>
        <v>1412.7</v>
      </c>
      <c r="X24" s="101">
        <f t="shared" si="4"/>
        <v>1623.4</v>
      </c>
      <c r="Y24" s="102">
        <f t="shared" si="5"/>
        <v>1623.4</v>
      </c>
      <c r="Z24" s="103">
        <f t="shared" si="6"/>
        <v>1623.4</v>
      </c>
    </row>
    <row r="25" spans="1:26" ht="15" customHeight="1" x14ac:dyDescent="0.25">
      <c r="A25" s="38" t="s">
        <v>13</v>
      </c>
      <c r="B25" s="14">
        <v>215</v>
      </c>
      <c r="C25" s="36">
        <f t="shared" si="7"/>
        <v>28</v>
      </c>
      <c r="D25" s="36">
        <f t="shared" si="1"/>
        <v>28</v>
      </c>
      <c r="E25" s="36">
        <f t="shared" si="1"/>
        <v>28</v>
      </c>
      <c r="F25" s="13">
        <f t="shared" si="8"/>
        <v>60</v>
      </c>
      <c r="G25" s="13">
        <f t="shared" si="9"/>
        <v>60</v>
      </c>
      <c r="H25" s="13">
        <f t="shared" si="10"/>
        <v>60</v>
      </c>
      <c r="I25" s="6">
        <f>LOOKUP(B25,{0,100,400,600,1000,1500},{0.1,0.2,0.4,0.6,0.8,1})</f>
        <v>0.2</v>
      </c>
      <c r="J25" s="6">
        <f>LOOKUP(B25,{0,100,400,600,1000,1500},{0.1,0.2,0.4,0.6,0.8,1})</f>
        <v>0.2</v>
      </c>
      <c r="K25" s="23">
        <f>LOOKUP(B25,{0,100,400,600,1000,1500},{0.1,0.2,0.4,0.6,0.8,1})</f>
        <v>0.2</v>
      </c>
      <c r="L25" s="40">
        <f t="shared" si="2"/>
        <v>191483.42</v>
      </c>
      <c r="M25" s="40">
        <f t="shared" si="11"/>
        <v>191483.42</v>
      </c>
      <c r="N25" s="40">
        <f t="shared" si="12"/>
        <v>191483.43000000002</v>
      </c>
      <c r="O25" s="88">
        <f t="shared" si="13"/>
        <v>19148.34</v>
      </c>
      <c r="P25" s="88">
        <f t="shared" si="14"/>
        <v>19148.34</v>
      </c>
      <c r="Q25" s="89">
        <f t="shared" si="15"/>
        <v>19148.34</v>
      </c>
      <c r="R25" s="98">
        <f t="shared" si="16"/>
        <v>210.7</v>
      </c>
      <c r="S25" s="99">
        <f t="shared" si="17"/>
        <v>210.7</v>
      </c>
      <c r="T25" s="100">
        <f t="shared" si="18"/>
        <v>210.7</v>
      </c>
      <c r="U25" s="98">
        <f t="shared" si="19"/>
        <v>1100.8</v>
      </c>
      <c r="V25" s="99">
        <f t="shared" si="19"/>
        <v>1100.8</v>
      </c>
      <c r="W25" s="100">
        <f t="shared" si="19"/>
        <v>1100.8</v>
      </c>
      <c r="X25" s="101">
        <f t="shared" si="4"/>
        <v>1311.5</v>
      </c>
      <c r="Y25" s="102">
        <f t="shared" si="5"/>
        <v>1311.5</v>
      </c>
      <c r="Z25" s="103">
        <f t="shared" si="6"/>
        <v>1311.5</v>
      </c>
    </row>
    <row r="26" spans="1:26" ht="15" customHeight="1" x14ac:dyDescent="0.25">
      <c r="A26" s="38" t="s">
        <v>14</v>
      </c>
      <c r="B26" s="14">
        <v>192</v>
      </c>
      <c r="C26" s="36">
        <f t="shared" si="7"/>
        <v>28</v>
      </c>
      <c r="D26" s="36">
        <f t="shared" si="1"/>
        <v>28</v>
      </c>
      <c r="E26" s="36">
        <f t="shared" si="1"/>
        <v>28</v>
      </c>
      <c r="F26" s="13">
        <f t="shared" si="8"/>
        <v>54</v>
      </c>
      <c r="G26" s="13">
        <f t="shared" si="9"/>
        <v>54</v>
      </c>
      <c r="H26" s="13">
        <f t="shared" si="10"/>
        <v>54</v>
      </c>
      <c r="I26" s="6">
        <f>LOOKUP(B26,{0,100,400,600,1000,1500},{0.1,0.2,0.4,0.6,0.8,1})</f>
        <v>0.2</v>
      </c>
      <c r="J26" s="6">
        <f>LOOKUP(B26,{0,100,400,600,1000,1500},{0.1,0.2,0.4,0.6,0.8,1})</f>
        <v>0.2</v>
      </c>
      <c r="K26" s="23">
        <f>LOOKUP(B26,{0,100,400,600,1000,1500},{0.1,0.2,0.4,0.6,0.8,1})</f>
        <v>0.2</v>
      </c>
      <c r="L26" s="40">
        <f t="shared" si="2"/>
        <v>191483.42</v>
      </c>
      <c r="M26" s="40">
        <f t="shared" si="11"/>
        <v>191483.42</v>
      </c>
      <c r="N26" s="40">
        <f t="shared" si="12"/>
        <v>191483.43000000002</v>
      </c>
      <c r="O26" s="88">
        <f t="shared" si="13"/>
        <v>19148.34</v>
      </c>
      <c r="P26" s="88">
        <f t="shared" si="14"/>
        <v>19148.34</v>
      </c>
      <c r="Q26" s="89">
        <f t="shared" si="15"/>
        <v>19148.34</v>
      </c>
      <c r="R26" s="98">
        <f t="shared" si="16"/>
        <v>210.7</v>
      </c>
      <c r="S26" s="99">
        <f t="shared" si="17"/>
        <v>210.7</v>
      </c>
      <c r="T26" s="100">
        <f t="shared" si="18"/>
        <v>210.7</v>
      </c>
      <c r="U26" s="98">
        <f>CEILING(F26*U$11/1000,0.1)</f>
        <v>990.80000000000007</v>
      </c>
      <c r="V26" s="99">
        <f>CEILING(G26*V$11/1000,0.1)</f>
        <v>990.80000000000007</v>
      </c>
      <c r="W26" s="100">
        <f>CEILING(H26*W$11/1000,0.1)</f>
        <v>990.80000000000007</v>
      </c>
      <c r="X26" s="101">
        <f t="shared" si="4"/>
        <v>1201.5</v>
      </c>
      <c r="Y26" s="102">
        <f t="shared" si="5"/>
        <v>1201.5</v>
      </c>
      <c r="Z26" s="103">
        <f t="shared" si="6"/>
        <v>1201.5</v>
      </c>
    </row>
    <row r="27" spans="1:26" ht="15" customHeight="1" x14ac:dyDescent="0.25">
      <c r="A27" s="38" t="s">
        <v>16</v>
      </c>
      <c r="B27" s="14">
        <v>871</v>
      </c>
      <c r="C27" s="36">
        <f t="shared" si="7"/>
        <v>28</v>
      </c>
      <c r="D27" s="36">
        <f t="shared" si="7"/>
        <v>28</v>
      </c>
      <c r="E27" s="36">
        <f t="shared" si="7"/>
        <v>28</v>
      </c>
      <c r="F27" s="13">
        <f t="shared" si="8"/>
        <v>244</v>
      </c>
      <c r="G27" s="13">
        <f t="shared" si="9"/>
        <v>244</v>
      </c>
      <c r="H27" s="13">
        <f t="shared" si="10"/>
        <v>244</v>
      </c>
      <c r="I27" s="6">
        <f>LOOKUP(B27,{0,100,400,600,1000,1500},{0.1,0.2,0.4,0.6,0.8,1})</f>
        <v>0.6</v>
      </c>
      <c r="J27" s="6">
        <f>LOOKUP(B27,{0,100,400,600,1000,1500},{0.1,0.2,0.4,0.6,0.8,1})</f>
        <v>0.6</v>
      </c>
      <c r="K27" s="23">
        <f>LOOKUP(B27,{0,100,400,600,1000,1500},{0.1,0.2,0.4,0.6,0.8,1})</f>
        <v>0.6</v>
      </c>
      <c r="L27" s="40">
        <f t="shared" si="2"/>
        <v>574450.27</v>
      </c>
      <c r="M27" s="40">
        <f t="shared" si="11"/>
        <v>574450.27</v>
      </c>
      <c r="N27" s="40">
        <f t="shared" si="12"/>
        <v>574450.28</v>
      </c>
      <c r="O27" s="88">
        <f t="shared" si="13"/>
        <v>57445.02</v>
      </c>
      <c r="P27" s="88">
        <f t="shared" si="14"/>
        <v>57445.02</v>
      </c>
      <c r="Q27" s="89">
        <f t="shared" si="15"/>
        <v>57445.02</v>
      </c>
      <c r="R27" s="98">
        <f t="shared" si="16"/>
        <v>631.9</v>
      </c>
      <c r="S27" s="99">
        <f t="shared" si="17"/>
        <v>631.9</v>
      </c>
      <c r="T27" s="100">
        <f t="shared" si="18"/>
        <v>631.9</v>
      </c>
      <c r="U27" s="98">
        <f t="shared" si="19"/>
        <v>4476.7</v>
      </c>
      <c r="V27" s="99">
        <f t="shared" si="19"/>
        <v>4476.7</v>
      </c>
      <c r="W27" s="100">
        <f t="shared" si="19"/>
        <v>4476.7</v>
      </c>
      <c r="X27" s="101">
        <f t="shared" si="4"/>
        <v>5108.5999999999995</v>
      </c>
      <c r="Y27" s="102">
        <f t="shared" si="5"/>
        <v>5108.5999999999995</v>
      </c>
      <c r="Z27" s="103">
        <f t="shared" si="6"/>
        <v>5108.5999999999995</v>
      </c>
    </row>
    <row r="28" spans="1:26" ht="15" customHeight="1" x14ac:dyDescent="0.25">
      <c r="A28" s="39" t="s">
        <v>19</v>
      </c>
      <c r="B28" s="14">
        <v>290</v>
      </c>
      <c r="C28" s="36">
        <f t="shared" si="7"/>
        <v>28</v>
      </c>
      <c r="D28" s="36">
        <f t="shared" si="7"/>
        <v>28</v>
      </c>
      <c r="E28" s="36">
        <f t="shared" si="7"/>
        <v>28</v>
      </c>
      <c r="F28" s="13">
        <f t="shared" si="8"/>
        <v>81</v>
      </c>
      <c r="G28" s="13">
        <f t="shared" si="9"/>
        <v>81</v>
      </c>
      <c r="H28" s="13">
        <f t="shared" si="10"/>
        <v>81</v>
      </c>
      <c r="I28" s="6">
        <f>LOOKUP(B28,{0,100,400,600,1000,1500},{0.1,0.2,0.4,0.6,0.8,1})</f>
        <v>0.2</v>
      </c>
      <c r="J28" s="6">
        <f>LOOKUP(B28,{0,100,400,600,1000,1500},{0.1,0.2,0.4,0.6,0.8,1})</f>
        <v>0.2</v>
      </c>
      <c r="K28" s="23">
        <f>LOOKUP(B28,{0,100,400,600,1000,1500},{0.1,0.2,0.4,0.6,0.8,1})</f>
        <v>0.2</v>
      </c>
      <c r="L28" s="40">
        <f t="shared" si="2"/>
        <v>191483.42</v>
      </c>
      <c r="M28" s="40">
        <f t="shared" si="11"/>
        <v>191483.42</v>
      </c>
      <c r="N28" s="40">
        <f t="shared" si="12"/>
        <v>191483.43000000002</v>
      </c>
      <c r="O28" s="88">
        <f t="shared" si="13"/>
        <v>19148.34</v>
      </c>
      <c r="P28" s="88">
        <f t="shared" si="14"/>
        <v>19148.34</v>
      </c>
      <c r="Q28" s="89">
        <f t="shared" si="15"/>
        <v>19148.34</v>
      </c>
      <c r="R28" s="98">
        <f t="shared" si="16"/>
        <v>210.7</v>
      </c>
      <c r="S28" s="99">
        <f t="shared" si="17"/>
        <v>210.7</v>
      </c>
      <c r="T28" s="100">
        <f t="shared" si="18"/>
        <v>210.7</v>
      </c>
      <c r="U28" s="98">
        <f t="shared" si="19"/>
        <v>1486.1000000000001</v>
      </c>
      <c r="V28" s="99">
        <f t="shared" si="19"/>
        <v>1486.1000000000001</v>
      </c>
      <c r="W28" s="100">
        <f t="shared" si="19"/>
        <v>1486.1000000000001</v>
      </c>
      <c r="X28" s="101">
        <f t="shared" si="4"/>
        <v>1696.8000000000002</v>
      </c>
      <c r="Y28" s="102">
        <f t="shared" si="5"/>
        <v>1696.8000000000002</v>
      </c>
      <c r="Z28" s="103">
        <f t="shared" si="6"/>
        <v>1696.8000000000002</v>
      </c>
    </row>
    <row r="29" spans="1:26" ht="18" customHeight="1" x14ac:dyDescent="0.25">
      <c r="A29" s="110" t="s">
        <v>83</v>
      </c>
      <c r="B29" s="14">
        <v>296</v>
      </c>
      <c r="C29" s="36">
        <f t="shared" si="7"/>
        <v>28</v>
      </c>
      <c r="D29" s="36">
        <f t="shared" si="1"/>
        <v>28</v>
      </c>
      <c r="E29" s="36">
        <f t="shared" si="1"/>
        <v>28</v>
      </c>
      <c r="F29" s="13">
        <f t="shared" si="8"/>
        <v>83</v>
      </c>
      <c r="G29" s="13">
        <f t="shared" si="9"/>
        <v>83</v>
      </c>
      <c r="H29" s="13">
        <f t="shared" si="10"/>
        <v>83</v>
      </c>
      <c r="I29" s="6">
        <f>LOOKUP(B29,{0,100,400,600,1000,1500},{0.1,0.2,0.4,0.6,0.8,1})</f>
        <v>0.2</v>
      </c>
      <c r="J29" s="6">
        <f>LOOKUP(B29,{0,100,400,600,1000,1500},{0.1,0.2,0.4,0.6,0.8,1})</f>
        <v>0.2</v>
      </c>
      <c r="K29" s="23">
        <f>LOOKUP(B29,{0,100,400,600,1000,1500},{0.1,0.2,0.4,0.6,0.8,1})</f>
        <v>0.2</v>
      </c>
      <c r="L29" s="40">
        <f t="shared" si="2"/>
        <v>191483.42</v>
      </c>
      <c r="M29" s="40">
        <f t="shared" si="11"/>
        <v>191483.42</v>
      </c>
      <c r="N29" s="40">
        <f t="shared" si="12"/>
        <v>191483.43000000002</v>
      </c>
      <c r="O29" s="88">
        <f t="shared" si="13"/>
        <v>19148.34</v>
      </c>
      <c r="P29" s="88">
        <f t="shared" si="14"/>
        <v>19148.34</v>
      </c>
      <c r="Q29" s="89">
        <f t="shared" si="15"/>
        <v>19148.34</v>
      </c>
      <c r="R29" s="98">
        <f t="shared" si="16"/>
        <v>210.7</v>
      </c>
      <c r="S29" s="99">
        <f t="shared" si="17"/>
        <v>210.7</v>
      </c>
      <c r="T29" s="100">
        <f t="shared" si="18"/>
        <v>210.7</v>
      </c>
      <c r="U29" s="98">
        <f t="shared" si="19"/>
        <v>1522.8000000000002</v>
      </c>
      <c r="V29" s="99">
        <f t="shared" si="19"/>
        <v>1522.8000000000002</v>
      </c>
      <c r="W29" s="100">
        <f t="shared" si="19"/>
        <v>1522.8000000000002</v>
      </c>
      <c r="X29" s="101">
        <f t="shared" si="4"/>
        <v>1733.5000000000002</v>
      </c>
      <c r="Y29" s="102">
        <f t="shared" si="5"/>
        <v>1733.5000000000002</v>
      </c>
      <c r="Z29" s="103">
        <f t="shared" si="6"/>
        <v>1733.5000000000002</v>
      </c>
    </row>
    <row r="30" spans="1:26" ht="32.25" customHeight="1" thickBot="1" x14ac:dyDescent="0.3">
      <c r="A30" s="85" t="s">
        <v>17</v>
      </c>
      <c r="B30" s="83">
        <f>SUM(B12:B29)</f>
        <v>8765</v>
      </c>
      <c r="C30" s="84">
        <v>28</v>
      </c>
      <c r="D30" s="84">
        <v>28</v>
      </c>
      <c r="E30" s="84">
        <v>28</v>
      </c>
      <c r="F30" s="83">
        <f t="shared" ref="F30:O30" si="20">SUM(F12:F29)</f>
        <v>2455</v>
      </c>
      <c r="G30" s="83">
        <f t="shared" si="20"/>
        <v>2455</v>
      </c>
      <c r="H30" s="83">
        <f t="shared" si="20"/>
        <v>2455</v>
      </c>
      <c r="I30" s="84" t="s">
        <v>69</v>
      </c>
      <c r="J30" s="84" t="s">
        <v>69</v>
      </c>
      <c r="K30" s="84" t="s">
        <v>69</v>
      </c>
      <c r="L30" s="90">
        <f t="shared" si="20"/>
        <v>6510436.339999998</v>
      </c>
      <c r="M30" s="90">
        <f t="shared" si="20"/>
        <v>6510436.3499999996</v>
      </c>
      <c r="N30" s="90">
        <f t="shared" si="20"/>
        <v>6510436.5199999986</v>
      </c>
      <c r="O30" s="90">
        <f t="shared" si="20"/>
        <v>651043.56000000006</v>
      </c>
      <c r="P30" s="90">
        <f>SUM(P12:P29)</f>
        <v>651043.56000000006</v>
      </c>
      <c r="Q30" s="91">
        <f>SUM(Q12:Q29)</f>
        <v>651043.56000000006</v>
      </c>
      <c r="R30" s="104">
        <f t="shared" ref="R30:Y30" si="21">SUM(R12:R29)</f>
        <v>7162.199999999998</v>
      </c>
      <c r="S30" s="105">
        <f>SUM(S12:S29)</f>
        <v>7162.199999999998</v>
      </c>
      <c r="T30" s="106">
        <f>SUM(T12:T29)</f>
        <v>7162.199999999998</v>
      </c>
      <c r="U30" s="104">
        <f>SUM(U12:U29)</f>
        <v>45041.9</v>
      </c>
      <c r="V30" s="107">
        <f>SUM(V12:V29)</f>
        <v>45041.9</v>
      </c>
      <c r="W30" s="108">
        <f>SUM(W12:W29)</f>
        <v>45041.9</v>
      </c>
      <c r="X30" s="109">
        <f t="shared" si="21"/>
        <v>52204.1</v>
      </c>
      <c r="Y30" s="107">
        <f t="shared" si="21"/>
        <v>52204.1</v>
      </c>
      <c r="Z30" s="108">
        <f>SUM(Z12:Z29)</f>
        <v>52204.1</v>
      </c>
    </row>
    <row r="32" spans="1:26" x14ac:dyDescent="0.25">
      <c r="B32" s="32"/>
      <c r="C32" s="4"/>
      <c r="D32" s="4"/>
      <c r="E32" s="4"/>
      <c r="F32" s="32"/>
      <c r="G32" s="32"/>
      <c r="H32" s="32"/>
      <c r="I32" s="4"/>
      <c r="J32" s="4"/>
      <c r="K32" s="4"/>
      <c r="L32" s="19"/>
      <c r="M32" s="19"/>
      <c r="N32" s="19"/>
      <c r="O32" s="19"/>
      <c r="P32" s="19"/>
      <c r="Q32" s="19"/>
      <c r="R32" s="19"/>
      <c r="S32" s="19"/>
      <c r="T32" s="19"/>
      <c r="U32" s="34"/>
      <c r="V32" s="34"/>
      <c r="W32" s="19"/>
      <c r="X32" s="19"/>
      <c r="Y32" s="19"/>
      <c r="Z32" s="19"/>
    </row>
    <row r="33" spans="2:26" x14ac:dyDescent="0.25"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2:26" x14ac:dyDescent="0.25">
      <c r="R34" s="19"/>
      <c r="S34" s="19"/>
      <c r="T34" s="19"/>
      <c r="U34" s="19"/>
      <c r="V34" s="19"/>
      <c r="W34" s="19"/>
      <c r="X34" s="19"/>
      <c r="Y34" s="19"/>
    </row>
    <row r="35" spans="2:26" x14ac:dyDescent="0.25">
      <c r="B35" s="4"/>
      <c r="L35" s="19"/>
      <c r="M35" s="19"/>
      <c r="N35" s="19"/>
      <c r="R35" s="19"/>
      <c r="S35" s="19"/>
      <c r="T35" s="19"/>
    </row>
    <row r="36" spans="2:26" x14ac:dyDescent="0.25">
      <c r="B36" s="4"/>
      <c r="L36" s="19"/>
      <c r="M36" s="19"/>
      <c r="N36" s="19"/>
      <c r="R36" s="19"/>
      <c r="S36" s="19"/>
      <c r="T36" s="19"/>
      <c r="W36" s="19"/>
    </row>
    <row r="37" spans="2:26" x14ac:dyDescent="0.25">
      <c r="B37" s="4"/>
      <c r="X37" s="4"/>
    </row>
    <row r="38" spans="2:26" x14ac:dyDescent="0.25">
      <c r="B38" s="4"/>
      <c r="L38" s="19"/>
      <c r="M38" s="19"/>
      <c r="N38" s="19"/>
    </row>
    <row r="39" spans="2:26" x14ac:dyDescent="0.25">
      <c r="B39" s="31"/>
      <c r="R39" s="19"/>
      <c r="S39" s="19"/>
      <c r="T39" s="19"/>
    </row>
    <row r="40" spans="2:26" x14ac:dyDescent="0.25">
      <c r="B40" s="4"/>
    </row>
    <row r="41" spans="2:26" x14ac:dyDescent="0.25">
      <c r="B41" s="4"/>
    </row>
    <row r="42" spans="2:26" x14ac:dyDescent="0.25">
      <c r="B42" s="4"/>
    </row>
    <row r="43" spans="2:26" x14ac:dyDescent="0.25">
      <c r="B43" s="4"/>
    </row>
    <row r="44" spans="2:26" x14ac:dyDescent="0.25">
      <c r="B44" s="4"/>
      <c r="O44" s="30"/>
      <c r="P44" s="30"/>
      <c r="Q44" s="30"/>
      <c r="R44" s="30"/>
      <c r="S44" s="30"/>
      <c r="T44" s="30"/>
    </row>
    <row r="45" spans="2:26" x14ac:dyDescent="0.25">
      <c r="B45" s="4"/>
      <c r="O45" s="33"/>
      <c r="P45" s="33"/>
      <c r="Q45" s="33"/>
      <c r="R45" s="33"/>
      <c r="S45" s="33"/>
      <c r="T45" s="33"/>
    </row>
    <row r="46" spans="2:26" x14ac:dyDescent="0.25">
      <c r="B46" s="31"/>
      <c r="L46" s="19"/>
      <c r="M46" s="19"/>
      <c r="N46" s="19"/>
      <c r="O46" s="19"/>
      <c r="P46" s="19"/>
      <c r="Q46" s="19"/>
      <c r="R46" s="19"/>
      <c r="S46" s="19"/>
      <c r="T46" s="19"/>
      <c r="W46" s="19"/>
    </row>
    <row r="47" spans="2:26" x14ac:dyDescent="0.25">
      <c r="B47" s="4"/>
      <c r="L47" s="19"/>
      <c r="M47" s="19"/>
      <c r="N47" s="19"/>
      <c r="O47" s="19"/>
      <c r="P47" s="19"/>
      <c r="Q47" s="19"/>
      <c r="R47" s="19"/>
      <c r="S47" s="19"/>
      <c r="T47" s="19"/>
      <c r="W47" s="19"/>
    </row>
    <row r="48" spans="2:26" x14ac:dyDescent="0.25">
      <c r="B48" s="31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</sheetData>
  <mergeCells count="28">
    <mergeCell ref="A2:Z2"/>
    <mergeCell ref="C9:E9"/>
    <mergeCell ref="A3:Z3"/>
    <mergeCell ref="F9:H9"/>
    <mergeCell ref="U9:W9"/>
    <mergeCell ref="U8:W8"/>
    <mergeCell ref="X9:Z9"/>
    <mergeCell ref="X8:Z8"/>
    <mergeCell ref="I9:I11"/>
    <mergeCell ref="Z10:Z11"/>
    <mergeCell ref="R9:R11"/>
    <mergeCell ref="X10:X11"/>
    <mergeCell ref="Y10:Y11"/>
    <mergeCell ref="T9:T11"/>
    <mergeCell ref="P9:P11"/>
    <mergeCell ref="Q9:Q11"/>
    <mergeCell ref="S9:S11"/>
    <mergeCell ref="A9:A11"/>
    <mergeCell ref="L9:L10"/>
    <mergeCell ref="B9:B11"/>
    <mergeCell ref="K9:K11"/>
    <mergeCell ref="M9:M10"/>
    <mergeCell ref="O9:O11"/>
    <mergeCell ref="J9:J11"/>
    <mergeCell ref="N9:N10"/>
    <mergeCell ref="F10:F11"/>
    <mergeCell ref="G10:G11"/>
    <mergeCell ref="H10:H11"/>
  </mergeCells>
  <pageMargins left="0.25" right="0.25" top="0.75" bottom="0.75" header="0.3" footer="0.3"/>
  <pageSetup paperSize="9" scale="49" orientation="landscape" r:id="rId1"/>
  <colBreaks count="1" manualBreakCount="1">
    <brk id="8" min="5" max="31" man="1"/>
  </colBreaks>
  <ignoredErrors>
    <ignoredError sqref="U26:W29 U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5"/>
  <sheetViews>
    <sheetView tabSelected="1" topLeftCell="B1" zoomScaleNormal="100" workbookViewId="0">
      <selection activeCell="B2" sqref="B2:U2"/>
    </sheetView>
  </sheetViews>
  <sheetFormatPr defaultRowHeight="12.75" x14ac:dyDescent="0.2"/>
  <cols>
    <col min="1" max="1" width="1.85546875" style="50" customWidth="1"/>
    <col min="2" max="2" width="34.42578125" style="50" customWidth="1"/>
    <col min="3" max="12" width="8.7109375" style="65" customWidth="1"/>
    <col min="13" max="13" width="7.28515625" style="50" customWidth="1"/>
    <col min="14" max="14" width="9.42578125" style="50" customWidth="1"/>
    <col min="15" max="15" width="7.5703125" style="50" customWidth="1"/>
    <col min="16" max="16" width="9.42578125" style="50" customWidth="1"/>
    <col min="17" max="17" width="8.42578125" style="50" customWidth="1"/>
    <col min="18" max="21" width="9.42578125" style="50" customWidth="1"/>
    <col min="22" max="253" width="9.140625" style="50"/>
    <col min="254" max="254" width="1.85546875" style="50" customWidth="1"/>
    <col min="255" max="255" width="29.5703125" style="50" customWidth="1"/>
    <col min="256" max="256" width="10.7109375" style="50" customWidth="1"/>
    <col min="257" max="258" width="0" style="50" hidden="1" customWidth="1"/>
    <col min="259" max="259" width="12.85546875" style="50" customWidth="1"/>
    <col min="260" max="261" width="0" style="50" hidden="1" customWidth="1"/>
    <col min="262" max="262" width="11" style="50" customWidth="1"/>
    <col min="263" max="264" width="0" style="50" hidden="1" customWidth="1"/>
    <col min="265" max="265" width="13.140625" style="50" customWidth="1"/>
    <col min="266" max="266" width="0" style="50" hidden="1" customWidth="1"/>
    <col min="267" max="267" width="12" style="50" customWidth="1"/>
    <col min="268" max="268" width="11.5703125" style="50" customWidth="1"/>
    <col min="269" max="269" width="0" style="50" hidden="1" customWidth="1"/>
    <col min="270" max="270" width="9.85546875" style="50" customWidth="1"/>
    <col min="271" max="271" width="10.140625" style="50" customWidth="1"/>
    <col min="272" max="272" width="0" style="50" hidden="1" customWidth="1"/>
    <col min="273" max="274" width="10.140625" style="50" customWidth="1"/>
    <col min="275" max="275" width="12.5703125" style="50" customWidth="1"/>
    <col min="276" max="276" width="12.140625" style="50" customWidth="1"/>
    <col min="277" max="277" width="13" style="50" customWidth="1"/>
    <col min="278" max="509" width="9.140625" style="50"/>
    <col min="510" max="510" width="1.85546875" style="50" customWidth="1"/>
    <col min="511" max="511" width="29.5703125" style="50" customWidth="1"/>
    <col min="512" max="512" width="10.7109375" style="50" customWidth="1"/>
    <col min="513" max="514" width="0" style="50" hidden="1" customWidth="1"/>
    <col min="515" max="515" width="12.85546875" style="50" customWidth="1"/>
    <col min="516" max="517" width="0" style="50" hidden="1" customWidth="1"/>
    <col min="518" max="518" width="11" style="50" customWidth="1"/>
    <col min="519" max="520" width="0" style="50" hidden="1" customWidth="1"/>
    <col min="521" max="521" width="13.140625" style="50" customWidth="1"/>
    <col min="522" max="522" width="0" style="50" hidden="1" customWidth="1"/>
    <col min="523" max="523" width="12" style="50" customWidth="1"/>
    <col min="524" max="524" width="11.5703125" style="50" customWidth="1"/>
    <col min="525" max="525" width="0" style="50" hidden="1" customWidth="1"/>
    <col min="526" max="526" width="9.85546875" style="50" customWidth="1"/>
    <col min="527" max="527" width="10.140625" style="50" customWidth="1"/>
    <col min="528" max="528" width="0" style="50" hidden="1" customWidth="1"/>
    <col min="529" max="530" width="10.140625" style="50" customWidth="1"/>
    <col min="531" max="531" width="12.5703125" style="50" customWidth="1"/>
    <col min="532" max="532" width="12.140625" style="50" customWidth="1"/>
    <col min="533" max="533" width="13" style="50" customWidth="1"/>
    <col min="534" max="765" width="9.140625" style="50"/>
    <col min="766" max="766" width="1.85546875" style="50" customWidth="1"/>
    <col min="767" max="767" width="29.5703125" style="50" customWidth="1"/>
    <col min="768" max="768" width="10.7109375" style="50" customWidth="1"/>
    <col min="769" max="770" width="0" style="50" hidden="1" customWidth="1"/>
    <col min="771" max="771" width="12.85546875" style="50" customWidth="1"/>
    <col min="772" max="773" width="0" style="50" hidden="1" customWidth="1"/>
    <col min="774" max="774" width="11" style="50" customWidth="1"/>
    <col min="775" max="776" width="0" style="50" hidden="1" customWidth="1"/>
    <col min="777" max="777" width="13.140625" style="50" customWidth="1"/>
    <col min="778" max="778" width="0" style="50" hidden="1" customWidth="1"/>
    <col min="779" max="779" width="12" style="50" customWidth="1"/>
    <col min="780" max="780" width="11.5703125" style="50" customWidth="1"/>
    <col min="781" max="781" width="0" style="50" hidden="1" customWidth="1"/>
    <col min="782" max="782" width="9.85546875" style="50" customWidth="1"/>
    <col min="783" max="783" width="10.140625" style="50" customWidth="1"/>
    <col min="784" max="784" width="0" style="50" hidden="1" customWidth="1"/>
    <col min="785" max="786" width="10.140625" style="50" customWidth="1"/>
    <col min="787" max="787" width="12.5703125" style="50" customWidth="1"/>
    <col min="788" max="788" width="12.140625" style="50" customWidth="1"/>
    <col min="789" max="789" width="13" style="50" customWidth="1"/>
    <col min="790" max="1021" width="9.140625" style="50"/>
    <col min="1022" max="1022" width="1.85546875" style="50" customWidth="1"/>
    <col min="1023" max="1023" width="29.5703125" style="50" customWidth="1"/>
    <col min="1024" max="1024" width="10.7109375" style="50" customWidth="1"/>
    <col min="1025" max="1026" width="0" style="50" hidden="1" customWidth="1"/>
    <col min="1027" max="1027" width="12.85546875" style="50" customWidth="1"/>
    <col min="1028" max="1029" width="0" style="50" hidden="1" customWidth="1"/>
    <col min="1030" max="1030" width="11" style="50" customWidth="1"/>
    <col min="1031" max="1032" width="0" style="50" hidden="1" customWidth="1"/>
    <col min="1033" max="1033" width="13.140625" style="50" customWidth="1"/>
    <col min="1034" max="1034" width="0" style="50" hidden="1" customWidth="1"/>
    <col min="1035" max="1035" width="12" style="50" customWidth="1"/>
    <col min="1036" max="1036" width="11.5703125" style="50" customWidth="1"/>
    <col min="1037" max="1037" width="0" style="50" hidden="1" customWidth="1"/>
    <col min="1038" max="1038" width="9.85546875" style="50" customWidth="1"/>
    <col min="1039" max="1039" width="10.140625" style="50" customWidth="1"/>
    <col min="1040" max="1040" width="0" style="50" hidden="1" customWidth="1"/>
    <col min="1041" max="1042" width="10.140625" style="50" customWidth="1"/>
    <col min="1043" max="1043" width="12.5703125" style="50" customWidth="1"/>
    <col min="1044" max="1044" width="12.140625" style="50" customWidth="1"/>
    <col min="1045" max="1045" width="13" style="50" customWidth="1"/>
    <col min="1046" max="1277" width="9.140625" style="50"/>
    <col min="1278" max="1278" width="1.85546875" style="50" customWidth="1"/>
    <col min="1279" max="1279" width="29.5703125" style="50" customWidth="1"/>
    <col min="1280" max="1280" width="10.7109375" style="50" customWidth="1"/>
    <col min="1281" max="1282" width="0" style="50" hidden="1" customWidth="1"/>
    <col min="1283" max="1283" width="12.85546875" style="50" customWidth="1"/>
    <col min="1284" max="1285" width="0" style="50" hidden="1" customWidth="1"/>
    <col min="1286" max="1286" width="11" style="50" customWidth="1"/>
    <col min="1287" max="1288" width="0" style="50" hidden="1" customWidth="1"/>
    <col min="1289" max="1289" width="13.140625" style="50" customWidth="1"/>
    <col min="1290" max="1290" width="0" style="50" hidden="1" customWidth="1"/>
    <col min="1291" max="1291" width="12" style="50" customWidth="1"/>
    <col min="1292" max="1292" width="11.5703125" style="50" customWidth="1"/>
    <col min="1293" max="1293" width="0" style="50" hidden="1" customWidth="1"/>
    <col min="1294" max="1294" width="9.85546875" style="50" customWidth="1"/>
    <col min="1295" max="1295" width="10.140625" style="50" customWidth="1"/>
    <col min="1296" max="1296" width="0" style="50" hidden="1" customWidth="1"/>
    <col min="1297" max="1298" width="10.140625" style="50" customWidth="1"/>
    <col min="1299" max="1299" width="12.5703125" style="50" customWidth="1"/>
    <col min="1300" max="1300" width="12.140625" style="50" customWidth="1"/>
    <col min="1301" max="1301" width="13" style="50" customWidth="1"/>
    <col min="1302" max="1533" width="9.140625" style="50"/>
    <col min="1534" max="1534" width="1.85546875" style="50" customWidth="1"/>
    <col min="1535" max="1535" width="29.5703125" style="50" customWidth="1"/>
    <col min="1536" max="1536" width="10.7109375" style="50" customWidth="1"/>
    <col min="1537" max="1538" width="0" style="50" hidden="1" customWidth="1"/>
    <col min="1539" max="1539" width="12.85546875" style="50" customWidth="1"/>
    <col min="1540" max="1541" width="0" style="50" hidden="1" customWidth="1"/>
    <col min="1542" max="1542" width="11" style="50" customWidth="1"/>
    <col min="1543" max="1544" width="0" style="50" hidden="1" customWidth="1"/>
    <col min="1545" max="1545" width="13.140625" style="50" customWidth="1"/>
    <col min="1546" max="1546" width="0" style="50" hidden="1" customWidth="1"/>
    <col min="1547" max="1547" width="12" style="50" customWidth="1"/>
    <col min="1548" max="1548" width="11.5703125" style="50" customWidth="1"/>
    <col min="1549" max="1549" width="0" style="50" hidden="1" customWidth="1"/>
    <col min="1550" max="1550" width="9.85546875" style="50" customWidth="1"/>
    <col min="1551" max="1551" width="10.140625" style="50" customWidth="1"/>
    <col min="1552" max="1552" width="0" style="50" hidden="1" customWidth="1"/>
    <col min="1553" max="1554" width="10.140625" style="50" customWidth="1"/>
    <col min="1555" max="1555" width="12.5703125" style="50" customWidth="1"/>
    <col min="1556" max="1556" width="12.140625" style="50" customWidth="1"/>
    <col min="1557" max="1557" width="13" style="50" customWidth="1"/>
    <col min="1558" max="1789" width="9.140625" style="50"/>
    <col min="1790" max="1790" width="1.85546875" style="50" customWidth="1"/>
    <col min="1791" max="1791" width="29.5703125" style="50" customWidth="1"/>
    <col min="1792" max="1792" width="10.7109375" style="50" customWidth="1"/>
    <col min="1793" max="1794" width="0" style="50" hidden="1" customWidth="1"/>
    <col min="1795" max="1795" width="12.85546875" style="50" customWidth="1"/>
    <col min="1796" max="1797" width="0" style="50" hidden="1" customWidth="1"/>
    <col min="1798" max="1798" width="11" style="50" customWidth="1"/>
    <col min="1799" max="1800" width="0" style="50" hidden="1" customWidth="1"/>
    <col min="1801" max="1801" width="13.140625" style="50" customWidth="1"/>
    <col min="1802" max="1802" width="0" style="50" hidden="1" customWidth="1"/>
    <col min="1803" max="1803" width="12" style="50" customWidth="1"/>
    <col min="1804" max="1804" width="11.5703125" style="50" customWidth="1"/>
    <col min="1805" max="1805" width="0" style="50" hidden="1" customWidth="1"/>
    <col min="1806" max="1806" width="9.85546875" style="50" customWidth="1"/>
    <col min="1807" max="1807" width="10.140625" style="50" customWidth="1"/>
    <col min="1808" max="1808" width="0" style="50" hidden="1" customWidth="1"/>
    <col min="1809" max="1810" width="10.140625" style="50" customWidth="1"/>
    <col min="1811" max="1811" width="12.5703125" style="50" customWidth="1"/>
    <col min="1812" max="1812" width="12.140625" style="50" customWidth="1"/>
    <col min="1813" max="1813" width="13" style="50" customWidth="1"/>
    <col min="1814" max="2045" width="9.140625" style="50"/>
    <col min="2046" max="2046" width="1.85546875" style="50" customWidth="1"/>
    <col min="2047" max="2047" width="29.5703125" style="50" customWidth="1"/>
    <col min="2048" max="2048" width="10.7109375" style="50" customWidth="1"/>
    <col min="2049" max="2050" width="0" style="50" hidden="1" customWidth="1"/>
    <col min="2051" max="2051" width="12.85546875" style="50" customWidth="1"/>
    <col min="2052" max="2053" width="0" style="50" hidden="1" customWidth="1"/>
    <col min="2054" max="2054" width="11" style="50" customWidth="1"/>
    <col min="2055" max="2056" width="0" style="50" hidden="1" customWidth="1"/>
    <col min="2057" max="2057" width="13.140625" style="50" customWidth="1"/>
    <col min="2058" max="2058" width="0" style="50" hidden="1" customWidth="1"/>
    <col min="2059" max="2059" width="12" style="50" customWidth="1"/>
    <col min="2060" max="2060" width="11.5703125" style="50" customWidth="1"/>
    <col min="2061" max="2061" width="0" style="50" hidden="1" customWidth="1"/>
    <col min="2062" max="2062" width="9.85546875" style="50" customWidth="1"/>
    <col min="2063" max="2063" width="10.140625" style="50" customWidth="1"/>
    <col min="2064" max="2064" width="0" style="50" hidden="1" customWidth="1"/>
    <col min="2065" max="2066" width="10.140625" style="50" customWidth="1"/>
    <col min="2067" max="2067" width="12.5703125" style="50" customWidth="1"/>
    <col min="2068" max="2068" width="12.140625" style="50" customWidth="1"/>
    <col min="2069" max="2069" width="13" style="50" customWidth="1"/>
    <col min="2070" max="2301" width="9.140625" style="50"/>
    <col min="2302" max="2302" width="1.85546875" style="50" customWidth="1"/>
    <col min="2303" max="2303" width="29.5703125" style="50" customWidth="1"/>
    <col min="2304" max="2304" width="10.7109375" style="50" customWidth="1"/>
    <col min="2305" max="2306" width="0" style="50" hidden="1" customWidth="1"/>
    <col min="2307" max="2307" width="12.85546875" style="50" customWidth="1"/>
    <col min="2308" max="2309" width="0" style="50" hidden="1" customWidth="1"/>
    <col min="2310" max="2310" width="11" style="50" customWidth="1"/>
    <col min="2311" max="2312" width="0" style="50" hidden="1" customWidth="1"/>
    <col min="2313" max="2313" width="13.140625" style="50" customWidth="1"/>
    <col min="2314" max="2314" width="0" style="50" hidden="1" customWidth="1"/>
    <col min="2315" max="2315" width="12" style="50" customWidth="1"/>
    <col min="2316" max="2316" width="11.5703125" style="50" customWidth="1"/>
    <col min="2317" max="2317" width="0" style="50" hidden="1" customWidth="1"/>
    <col min="2318" max="2318" width="9.85546875" style="50" customWidth="1"/>
    <col min="2319" max="2319" width="10.140625" style="50" customWidth="1"/>
    <col min="2320" max="2320" width="0" style="50" hidden="1" customWidth="1"/>
    <col min="2321" max="2322" width="10.140625" style="50" customWidth="1"/>
    <col min="2323" max="2323" width="12.5703125" style="50" customWidth="1"/>
    <col min="2324" max="2324" width="12.140625" style="50" customWidth="1"/>
    <col min="2325" max="2325" width="13" style="50" customWidth="1"/>
    <col min="2326" max="2557" width="9.140625" style="50"/>
    <col min="2558" max="2558" width="1.85546875" style="50" customWidth="1"/>
    <col min="2559" max="2559" width="29.5703125" style="50" customWidth="1"/>
    <col min="2560" max="2560" width="10.7109375" style="50" customWidth="1"/>
    <col min="2561" max="2562" width="0" style="50" hidden="1" customWidth="1"/>
    <col min="2563" max="2563" width="12.85546875" style="50" customWidth="1"/>
    <col min="2564" max="2565" width="0" style="50" hidden="1" customWidth="1"/>
    <col min="2566" max="2566" width="11" style="50" customWidth="1"/>
    <col min="2567" max="2568" width="0" style="50" hidden="1" customWidth="1"/>
    <col min="2569" max="2569" width="13.140625" style="50" customWidth="1"/>
    <col min="2570" max="2570" width="0" style="50" hidden="1" customWidth="1"/>
    <col min="2571" max="2571" width="12" style="50" customWidth="1"/>
    <col min="2572" max="2572" width="11.5703125" style="50" customWidth="1"/>
    <col min="2573" max="2573" width="0" style="50" hidden="1" customWidth="1"/>
    <col min="2574" max="2574" width="9.85546875" style="50" customWidth="1"/>
    <col min="2575" max="2575" width="10.140625" style="50" customWidth="1"/>
    <col min="2576" max="2576" width="0" style="50" hidden="1" customWidth="1"/>
    <col min="2577" max="2578" width="10.140625" style="50" customWidth="1"/>
    <col min="2579" max="2579" width="12.5703125" style="50" customWidth="1"/>
    <col min="2580" max="2580" width="12.140625" style="50" customWidth="1"/>
    <col min="2581" max="2581" width="13" style="50" customWidth="1"/>
    <col min="2582" max="2813" width="9.140625" style="50"/>
    <col min="2814" max="2814" width="1.85546875" style="50" customWidth="1"/>
    <col min="2815" max="2815" width="29.5703125" style="50" customWidth="1"/>
    <col min="2816" max="2816" width="10.7109375" style="50" customWidth="1"/>
    <col min="2817" max="2818" width="0" style="50" hidden="1" customWidth="1"/>
    <col min="2819" max="2819" width="12.85546875" style="50" customWidth="1"/>
    <col min="2820" max="2821" width="0" style="50" hidden="1" customWidth="1"/>
    <col min="2822" max="2822" width="11" style="50" customWidth="1"/>
    <col min="2823" max="2824" width="0" style="50" hidden="1" customWidth="1"/>
    <col min="2825" max="2825" width="13.140625" style="50" customWidth="1"/>
    <col min="2826" max="2826" width="0" style="50" hidden="1" customWidth="1"/>
    <col min="2827" max="2827" width="12" style="50" customWidth="1"/>
    <col min="2828" max="2828" width="11.5703125" style="50" customWidth="1"/>
    <col min="2829" max="2829" width="0" style="50" hidden="1" customWidth="1"/>
    <col min="2830" max="2830" width="9.85546875" style="50" customWidth="1"/>
    <col min="2831" max="2831" width="10.140625" style="50" customWidth="1"/>
    <col min="2832" max="2832" width="0" style="50" hidden="1" customWidth="1"/>
    <col min="2833" max="2834" width="10.140625" style="50" customWidth="1"/>
    <col min="2835" max="2835" width="12.5703125" style="50" customWidth="1"/>
    <col min="2836" max="2836" width="12.140625" style="50" customWidth="1"/>
    <col min="2837" max="2837" width="13" style="50" customWidth="1"/>
    <col min="2838" max="3069" width="9.140625" style="50"/>
    <col min="3070" max="3070" width="1.85546875" style="50" customWidth="1"/>
    <col min="3071" max="3071" width="29.5703125" style="50" customWidth="1"/>
    <col min="3072" max="3072" width="10.7109375" style="50" customWidth="1"/>
    <col min="3073" max="3074" width="0" style="50" hidden="1" customWidth="1"/>
    <col min="3075" max="3075" width="12.85546875" style="50" customWidth="1"/>
    <col min="3076" max="3077" width="0" style="50" hidden="1" customWidth="1"/>
    <col min="3078" max="3078" width="11" style="50" customWidth="1"/>
    <col min="3079" max="3080" width="0" style="50" hidden="1" customWidth="1"/>
    <col min="3081" max="3081" width="13.140625" style="50" customWidth="1"/>
    <col min="3082" max="3082" width="0" style="50" hidden="1" customWidth="1"/>
    <col min="3083" max="3083" width="12" style="50" customWidth="1"/>
    <col min="3084" max="3084" width="11.5703125" style="50" customWidth="1"/>
    <col min="3085" max="3085" width="0" style="50" hidden="1" customWidth="1"/>
    <col min="3086" max="3086" width="9.85546875" style="50" customWidth="1"/>
    <col min="3087" max="3087" width="10.140625" style="50" customWidth="1"/>
    <col min="3088" max="3088" width="0" style="50" hidden="1" customWidth="1"/>
    <col min="3089" max="3090" width="10.140625" style="50" customWidth="1"/>
    <col min="3091" max="3091" width="12.5703125" style="50" customWidth="1"/>
    <col min="3092" max="3092" width="12.140625" style="50" customWidth="1"/>
    <col min="3093" max="3093" width="13" style="50" customWidth="1"/>
    <col min="3094" max="3325" width="9.140625" style="50"/>
    <col min="3326" max="3326" width="1.85546875" style="50" customWidth="1"/>
    <col min="3327" max="3327" width="29.5703125" style="50" customWidth="1"/>
    <col min="3328" max="3328" width="10.7109375" style="50" customWidth="1"/>
    <col min="3329" max="3330" width="0" style="50" hidden="1" customWidth="1"/>
    <col min="3331" max="3331" width="12.85546875" style="50" customWidth="1"/>
    <col min="3332" max="3333" width="0" style="50" hidden="1" customWidth="1"/>
    <col min="3334" max="3334" width="11" style="50" customWidth="1"/>
    <col min="3335" max="3336" width="0" style="50" hidden="1" customWidth="1"/>
    <col min="3337" max="3337" width="13.140625" style="50" customWidth="1"/>
    <col min="3338" max="3338" width="0" style="50" hidden="1" customWidth="1"/>
    <col min="3339" max="3339" width="12" style="50" customWidth="1"/>
    <col min="3340" max="3340" width="11.5703125" style="50" customWidth="1"/>
    <col min="3341" max="3341" width="0" style="50" hidden="1" customWidth="1"/>
    <col min="3342" max="3342" width="9.85546875" style="50" customWidth="1"/>
    <col min="3343" max="3343" width="10.140625" style="50" customWidth="1"/>
    <col min="3344" max="3344" width="0" style="50" hidden="1" customWidth="1"/>
    <col min="3345" max="3346" width="10.140625" style="50" customWidth="1"/>
    <col min="3347" max="3347" width="12.5703125" style="50" customWidth="1"/>
    <col min="3348" max="3348" width="12.140625" style="50" customWidth="1"/>
    <col min="3349" max="3349" width="13" style="50" customWidth="1"/>
    <col min="3350" max="3581" width="9.140625" style="50"/>
    <col min="3582" max="3582" width="1.85546875" style="50" customWidth="1"/>
    <col min="3583" max="3583" width="29.5703125" style="50" customWidth="1"/>
    <col min="3584" max="3584" width="10.7109375" style="50" customWidth="1"/>
    <col min="3585" max="3586" width="0" style="50" hidden="1" customWidth="1"/>
    <col min="3587" max="3587" width="12.85546875" style="50" customWidth="1"/>
    <col min="3588" max="3589" width="0" style="50" hidden="1" customWidth="1"/>
    <col min="3590" max="3590" width="11" style="50" customWidth="1"/>
    <col min="3591" max="3592" width="0" style="50" hidden="1" customWidth="1"/>
    <col min="3593" max="3593" width="13.140625" style="50" customWidth="1"/>
    <col min="3594" max="3594" width="0" style="50" hidden="1" customWidth="1"/>
    <col min="3595" max="3595" width="12" style="50" customWidth="1"/>
    <col min="3596" max="3596" width="11.5703125" style="50" customWidth="1"/>
    <col min="3597" max="3597" width="0" style="50" hidden="1" customWidth="1"/>
    <col min="3598" max="3598" width="9.85546875" style="50" customWidth="1"/>
    <col min="3599" max="3599" width="10.140625" style="50" customWidth="1"/>
    <col min="3600" max="3600" width="0" style="50" hidden="1" customWidth="1"/>
    <col min="3601" max="3602" width="10.140625" style="50" customWidth="1"/>
    <col min="3603" max="3603" width="12.5703125" style="50" customWidth="1"/>
    <col min="3604" max="3604" width="12.140625" style="50" customWidth="1"/>
    <col min="3605" max="3605" width="13" style="50" customWidth="1"/>
    <col min="3606" max="3837" width="9.140625" style="50"/>
    <col min="3838" max="3838" width="1.85546875" style="50" customWidth="1"/>
    <col min="3839" max="3839" width="29.5703125" style="50" customWidth="1"/>
    <col min="3840" max="3840" width="10.7109375" style="50" customWidth="1"/>
    <col min="3841" max="3842" width="0" style="50" hidden="1" customWidth="1"/>
    <col min="3843" max="3843" width="12.85546875" style="50" customWidth="1"/>
    <col min="3844" max="3845" width="0" style="50" hidden="1" customWidth="1"/>
    <col min="3846" max="3846" width="11" style="50" customWidth="1"/>
    <col min="3847" max="3848" width="0" style="50" hidden="1" customWidth="1"/>
    <col min="3849" max="3849" width="13.140625" style="50" customWidth="1"/>
    <col min="3850" max="3850" width="0" style="50" hidden="1" customWidth="1"/>
    <col min="3851" max="3851" width="12" style="50" customWidth="1"/>
    <col min="3852" max="3852" width="11.5703125" style="50" customWidth="1"/>
    <col min="3853" max="3853" width="0" style="50" hidden="1" customWidth="1"/>
    <col min="3854" max="3854" width="9.85546875" style="50" customWidth="1"/>
    <col min="3855" max="3855" width="10.140625" style="50" customWidth="1"/>
    <col min="3856" max="3856" width="0" style="50" hidden="1" customWidth="1"/>
    <col min="3857" max="3858" width="10.140625" style="50" customWidth="1"/>
    <col min="3859" max="3859" width="12.5703125" style="50" customWidth="1"/>
    <col min="3860" max="3860" width="12.140625" style="50" customWidth="1"/>
    <col min="3861" max="3861" width="13" style="50" customWidth="1"/>
    <col min="3862" max="4093" width="9.140625" style="50"/>
    <col min="4094" max="4094" width="1.85546875" style="50" customWidth="1"/>
    <col min="4095" max="4095" width="29.5703125" style="50" customWidth="1"/>
    <col min="4096" max="4096" width="10.7109375" style="50" customWidth="1"/>
    <col min="4097" max="4098" width="0" style="50" hidden="1" customWidth="1"/>
    <col min="4099" max="4099" width="12.85546875" style="50" customWidth="1"/>
    <col min="4100" max="4101" width="0" style="50" hidden="1" customWidth="1"/>
    <col min="4102" max="4102" width="11" style="50" customWidth="1"/>
    <col min="4103" max="4104" width="0" style="50" hidden="1" customWidth="1"/>
    <col min="4105" max="4105" width="13.140625" style="50" customWidth="1"/>
    <col min="4106" max="4106" width="0" style="50" hidden="1" customWidth="1"/>
    <col min="4107" max="4107" width="12" style="50" customWidth="1"/>
    <col min="4108" max="4108" width="11.5703125" style="50" customWidth="1"/>
    <col min="4109" max="4109" width="0" style="50" hidden="1" customWidth="1"/>
    <col min="4110" max="4110" width="9.85546875" style="50" customWidth="1"/>
    <col min="4111" max="4111" width="10.140625" style="50" customWidth="1"/>
    <col min="4112" max="4112" width="0" style="50" hidden="1" customWidth="1"/>
    <col min="4113" max="4114" width="10.140625" style="50" customWidth="1"/>
    <col min="4115" max="4115" width="12.5703125" style="50" customWidth="1"/>
    <col min="4116" max="4116" width="12.140625" style="50" customWidth="1"/>
    <col min="4117" max="4117" width="13" style="50" customWidth="1"/>
    <col min="4118" max="4349" width="9.140625" style="50"/>
    <col min="4350" max="4350" width="1.85546875" style="50" customWidth="1"/>
    <col min="4351" max="4351" width="29.5703125" style="50" customWidth="1"/>
    <col min="4352" max="4352" width="10.7109375" style="50" customWidth="1"/>
    <col min="4353" max="4354" width="0" style="50" hidden="1" customWidth="1"/>
    <col min="4355" max="4355" width="12.85546875" style="50" customWidth="1"/>
    <col min="4356" max="4357" width="0" style="50" hidden="1" customWidth="1"/>
    <col min="4358" max="4358" width="11" style="50" customWidth="1"/>
    <col min="4359" max="4360" width="0" style="50" hidden="1" customWidth="1"/>
    <col min="4361" max="4361" width="13.140625" style="50" customWidth="1"/>
    <col min="4362" max="4362" width="0" style="50" hidden="1" customWidth="1"/>
    <col min="4363" max="4363" width="12" style="50" customWidth="1"/>
    <col min="4364" max="4364" width="11.5703125" style="50" customWidth="1"/>
    <col min="4365" max="4365" width="0" style="50" hidden="1" customWidth="1"/>
    <col min="4366" max="4366" width="9.85546875" style="50" customWidth="1"/>
    <col min="4367" max="4367" width="10.140625" style="50" customWidth="1"/>
    <col min="4368" max="4368" width="0" style="50" hidden="1" customWidth="1"/>
    <col min="4369" max="4370" width="10.140625" style="50" customWidth="1"/>
    <col min="4371" max="4371" width="12.5703125" style="50" customWidth="1"/>
    <col min="4372" max="4372" width="12.140625" style="50" customWidth="1"/>
    <col min="4373" max="4373" width="13" style="50" customWidth="1"/>
    <col min="4374" max="4605" width="9.140625" style="50"/>
    <col min="4606" max="4606" width="1.85546875" style="50" customWidth="1"/>
    <col min="4607" max="4607" width="29.5703125" style="50" customWidth="1"/>
    <col min="4608" max="4608" width="10.7109375" style="50" customWidth="1"/>
    <col min="4609" max="4610" width="0" style="50" hidden="1" customWidth="1"/>
    <col min="4611" max="4611" width="12.85546875" style="50" customWidth="1"/>
    <col min="4612" max="4613" width="0" style="50" hidden="1" customWidth="1"/>
    <col min="4614" max="4614" width="11" style="50" customWidth="1"/>
    <col min="4615" max="4616" width="0" style="50" hidden="1" customWidth="1"/>
    <col min="4617" max="4617" width="13.140625" style="50" customWidth="1"/>
    <col min="4618" max="4618" width="0" style="50" hidden="1" customWidth="1"/>
    <col min="4619" max="4619" width="12" style="50" customWidth="1"/>
    <col min="4620" max="4620" width="11.5703125" style="50" customWidth="1"/>
    <col min="4621" max="4621" width="0" style="50" hidden="1" customWidth="1"/>
    <col min="4622" max="4622" width="9.85546875" style="50" customWidth="1"/>
    <col min="4623" max="4623" width="10.140625" style="50" customWidth="1"/>
    <col min="4624" max="4624" width="0" style="50" hidden="1" customWidth="1"/>
    <col min="4625" max="4626" width="10.140625" style="50" customWidth="1"/>
    <col min="4627" max="4627" width="12.5703125" style="50" customWidth="1"/>
    <col min="4628" max="4628" width="12.140625" style="50" customWidth="1"/>
    <col min="4629" max="4629" width="13" style="50" customWidth="1"/>
    <col min="4630" max="4861" width="9.140625" style="50"/>
    <col min="4862" max="4862" width="1.85546875" style="50" customWidth="1"/>
    <col min="4863" max="4863" width="29.5703125" style="50" customWidth="1"/>
    <col min="4864" max="4864" width="10.7109375" style="50" customWidth="1"/>
    <col min="4865" max="4866" width="0" style="50" hidden="1" customWidth="1"/>
    <col min="4867" max="4867" width="12.85546875" style="50" customWidth="1"/>
    <col min="4868" max="4869" width="0" style="50" hidden="1" customWidth="1"/>
    <col min="4870" max="4870" width="11" style="50" customWidth="1"/>
    <col min="4871" max="4872" width="0" style="50" hidden="1" customWidth="1"/>
    <col min="4873" max="4873" width="13.140625" style="50" customWidth="1"/>
    <col min="4874" max="4874" width="0" style="50" hidden="1" customWidth="1"/>
    <col min="4875" max="4875" width="12" style="50" customWidth="1"/>
    <col min="4876" max="4876" width="11.5703125" style="50" customWidth="1"/>
    <col min="4877" max="4877" width="0" style="50" hidden="1" customWidth="1"/>
    <col min="4878" max="4878" width="9.85546875" style="50" customWidth="1"/>
    <col min="4879" max="4879" width="10.140625" style="50" customWidth="1"/>
    <col min="4880" max="4880" width="0" style="50" hidden="1" customWidth="1"/>
    <col min="4881" max="4882" width="10.140625" style="50" customWidth="1"/>
    <col min="4883" max="4883" width="12.5703125" style="50" customWidth="1"/>
    <col min="4884" max="4884" width="12.140625" style="50" customWidth="1"/>
    <col min="4885" max="4885" width="13" style="50" customWidth="1"/>
    <col min="4886" max="5117" width="9.140625" style="50"/>
    <col min="5118" max="5118" width="1.85546875" style="50" customWidth="1"/>
    <col min="5119" max="5119" width="29.5703125" style="50" customWidth="1"/>
    <col min="5120" max="5120" width="10.7109375" style="50" customWidth="1"/>
    <col min="5121" max="5122" width="0" style="50" hidden="1" customWidth="1"/>
    <col min="5123" max="5123" width="12.85546875" style="50" customWidth="1"/>
    <col min="5124" max="5125" width="0" style="50" hidden="1" customWidth="1"/>
    <col min="5126" max="5126" width="11" style="50" customWidth="1"/>
    <col min="5127" max="5128" width="0" style="50" hidden="1" customWidth="1"/>
    <col min="5129" max="5129" width="13.140625" style="50" customWidth="1"/>
    <col min="5130" max="5130" width="0" style="50" hidden="1" customWidth="1"/>
    <col min="5131" max="5131" width="12" style="50" customWidth="1"/>
    <col min="5132" max="5132" width="11.5703125" style="50" customWidth="1"/>
    <col min="5133" max="5133" width="0" style="50" hidden="1" customWidth="1"/>
    <col min="5134" max="5134" width="9.85546875" style="50" customWidth="1"/>
    <col min="5135" max="5135" width="10.140625" style="50" customWidth="1"/>
    <col min="5136" max="5136" width="0" style="50" hidden="1" customWidth="1"/>
    <col min="5137" max="5138" width="10.140625" style="50" customWidth="1"/>
    <col min="5139" max="5139" width="12.5703125" style="50" customWidth="1"/>
    <col min="5140" max="5140" width="12.140625" style="50" customWidth="1"/>
    <col min="5141" max="5141" width="13" style="50" customWidth="1"/>
    <col min="5142" max="5373" width="9.140625" style="50"/>
    <col min="5374" max="5374" width="1.85546875" style="50" customWidth="1"/>
    <col min="5375" max="5375" width="29.5703125" style="50" customWidth="1"/>
    <col min="5376" max="5376" width="10.7109375" style="50" customWidth="1"/>
    <col min="5377" max="5378" width="0" style="50" hidden="1" customWidth="1"/>
    <col min="5379" max="5379" width="12.85546875" style="50" customWidth="1"/>
    <col min="5380" max="5381" width="0" style="50" hidden="1" customWidth="1"/>
    <col min="5382" max="5382" width="11" style="50" customWidth="1"/>
    <col min="5383" max="5384" width="0" style="50" hidden="1" customWidth="1"/>
    <col min="5385" max="5385" width="13.140625" style="50" customWidth="1"/>
    <col min="5386" max="5386" width="0" style="50" hidden="1" customWidth="1"/>
    <col min="5387" max="5387" width="12" style="50" customWidth="1"/>
    <col min="5388" max="5388" width="11.5703125" style="50" customWidth="1"/>
    <col min="5389" max="5389" width="0" style="50" hidden="1" customWidth="1"/>
    <col min="5390" max="5390" width="9.85546875" style="50" customWidth="1"/>
    <col min="5391" max="5391" width="10.140625" style="50" customWidth="1"/>
    <col min="5392" max="5392" width="0" style="50" hidden="1" customWidth="1"/>
    <col min="5393" max="5394" width="10.140625" style="50" customWidth="1"/>
    <col min="5395" max="5395" width="12.5703125" style="50" customWidth="1"/>
    <col min="5396" max="5396" width="12.140625" style="50" customWidth="1"/>
    <col min="5397" max="5397" width="13" style="50" customWidth="1"/>
    <col min="5398" max="5629" width="9.140625" style="50"/>
    <col min="5630" max="5630" width="1.85546875" style="50" customWidth="1"/>
    <col min="5631" max="5631" width="29.5703125" style="50" customWidth="1"/>
    <col min="5632" max="5632" width="10.7109375" style="50" customWidth="1"/>
    <col min="5633" max="5634" width="0" style="50" hidden="1" customWidth="1"/>
    <col min="5635" max="5635" width="12.85546875" style="50" customWidth="1"/>
    <col min="5636" max="5637" width="0" style="50" hidden="1" customWidth="1"/>
    <col min="5638" max="5638" width="11" style="50" customWidth="1"/>
    <col min="5639" max="5640" width="0" style="50" hidden="1" customWidth="1"/>
    <col min="5641" max="5641" width="13.140625" style="50" customWidth="1"/>
    <col min="5642" max="5642" width="0" style="50" hidden="1" customWidth="1"/>
    <col min="5643" max="5643" width="12" style="50" customWidth="1"/>
    <col min="5644" max="5644" width="11.5703125" style="50" customWidth="1"/>
    <col min="5645" max="5645" width="0" style="50" hidden="1" customWidth="1"/>
    <col min="5646" max="5646" width="9.85546875" style="50" customWidth="1"/>
    <col min="5647" max="5647" width="10.140625" style="50" customWidth="1"/>
    <col min="5648" max="5648" width="0" style="50" hidden="1" customWidth="1"/>
    <col min="5649" max="5650" width="10.140625" style="50" customWidth="1"/>
    <col min="5651" max="5651" width="12.5703125" style="50" customWidth="1"/>
    <col min="5652" max="5652" width="12.140625" style="50" customWidth="1"/>
    <col min="5653" max="5653" width="13" style="50" customWidth="1"/>
    <col min="5654" max="5885" width="9.140625" style="50"/>
    <col min="5886" max="5886" width="1.85546875" style="50" customWidth="1"/>
    <col min="5887" max="5887" width="29.5703125" style="50" customWidth="1"/>
    <col min="5888" max="5888" width="10.7109375" style="50" customWidth="1"/>
    <col min="5889" max="5890" width="0" style="50" hidden="1" customWidth="1"/>
    <col min="5891" max="5891" width="12.85546875" style="50" customWidth="1"/>
    <col min="5892" max="5893" width="0" style="50" hidden="1" customWidth="1"/>
    <col min="5894" max="5894" width="11" style="50" customWidth="1"/>
    <col min="5895" max="5896" width="0" style="50" hidden="1" customWidth="1"/>
    <col min="5897" max="5897" width="13.140625" style="50" customWidth="1"/>
    <col min="5898" max="5898" width="0" style="50" hidden="1" customWidth="1"/>
    <col min="5899" max="5899" width="12" style="50" customWidth="1"/>
    <col min="5900" max="5900" width="11.5703125" style="50" customWidth="1"/>
    <col min="5901" max="5901" width="0" style="50" hidden="1" customWidth="1"/>
    <col min="5902" max="5902" width="9.85546875" style="50" customWidth="1"/>
    <col min="5903" max="5903" width="10.140625" style="50" customWidth="1"/>
    <col min="5904" max="5904" width="0" style="50" hidden="1" customWidth="1"/>
    <col min="5905" max="5906" width="10.140625" style="50" customWidth="1"/>
    <col min="5907" max="5907" width="12.5703125" style="50" customWidth="1"/>
    <col min="5908" max="5908" width="12.140625" style="50" customWidth="1"/>
    <col min="5909" max="5909" width="13" style="50" customWidth="1"/>
    <col min="5910" max="6141" width="9.140625" style="50"/>
    <col min="6142" max="6142" width="1.85546875" style="50" customWidth="1"/>
    <col min="6143" max="6143" width="29.5703125" style="50" customWidth="1"/>
    <col min="6144" max="6144" width="10.7109375" style="50" customWidth="1"/>
    <col min="6145" max="6146" width="0" style="50" hidden="1" customWidth="1"/>
    <col min="6147" max="6147" width="12.85546875" style="50" customWidth="1"/>
    <col min="6148" max="6149" width="0" style="50" hidden="1" customWidth="1"/>
    <col min="6150" max="6150" width="11" style="50" customWidth="1"/>
    <col min="6151" max="6152" width="0" style="50" hidden="1" customWidth="1"/>
    <col min="6153" max="6153" width="13.140625" style="50" customWidth="1"/>
    <col min="6154" max="6154" width="0" style="50" hidden="1" customWidth="1"/>
    <col min="6155" max="6155" width="12" style="50" customWidth="1"/>
    <col min="6156" max="6156" width="11.5703125" style="50" customWidth="1"/>
    <col min="6157" max="6157" width="0" style="50" hidden="1" customWidth="1"/>
    <col min="6158" max="6158" width="9.85546875" style="50" customWidth="1"/>
    <col min="6159" max="6159" width="10.140625" style="50" customWidth="1"/>
    <col min="6160" max="6160" width="0" style="50" hidden="1" customWidth="1"/>
    <col min="6161" max="6162" width="10.140625" style="50" customWidth="1"/>
    <col min="6163" max="6163" width="12.5703125" style="50" customWidth="1"/>
    <col min="6164" max="6164" width="12.140625" style="50" customWidth="1"/>
    <col min="6165" max="6165" width="13" style="50" customWidth="1"/>
    <col min="6166" max="6397" width="9.140625" style="50"/>
    <col min="6398" max="6398" width="1.85546875" style="50" customWidth="1"/>
    <col min="6399" max="6399" width="29.5703125" style="50" customWidth="1"/>
    <col min="6400" max="6400" width="10.7109375" style="50" customWidth="1"/>
    <col min="6401" max="6402" width="0" style="50" hidden="1" customWidth="1"/>
    <col min="6403" max="6403" width="12.85546875" style="50" customWidth="1"/>
    <col min="6404" max="6405" width="0" style="50" hidden="1" customWidth="1"/>
    <col min="6406" max="6406" width="11" style="50" customWidth="1"/>
    <col min="6407" max="6408" width="0" style="50" hidden="1" customWidth="1"/>
    <col min="6409" max="6409" width="13.140625" style="50" customWidth="1"/>
    <col min="6410" max="6410" width="0" style="50" hidden="1" customWidth="1"/>
    <col min="6411" max="6411" width="12" style="50" customWidth="1"/>
    <col min="6412" max="6412" width="11.5703125" style="50" customWidth="1"/>
    <col min="6413" max="6413" width="0" style="50" hidden="1" customWidth="1"/>
    <col min="6414" max="6414" width="9.85546875" style="50" customWidth="1"/>
    <col min="6415" max="6415" width="10.140625" style="50" customWidth="1"/>
    <col min="6416" max="6416" width="0" style="50" hidden="1" customWidth="1"/>
    <col min="6417" max="6418" width="10.140625" style="50" customWidth="1"/>
    <col min="6419" max="6419" width="12.5703125" style="50" customWidth="1"/>
    <col min="6420" max="6420" width="12.140625" style="50" customWidth="1"/>
    <col min="6421" max="6421" width="13" style="50" customWidth="1"/>
    <col min="6422" max="6653" width="9.140625" style="50"/>
    <col min="6654" max="6654" width="1.85546875" style="50" customWidth="1"/>
    <col min="6655" max="6655" width="29.5703125" style="50" customWidth="1"/>
    <col min="6656" max="6656" width="10.7109375" style="50" customWidth="1"/>
    <col min="6657" max="6658" width="0" style="50" hidden="1" customWidth="1"/>
    <col min="6659" max="6659" width="12.85546875" style="50" customWidth="1"/>
    <col min="6660" max="6661" width="0" style="50" hidden="1" customWidth="1"/>
    <col min="6662" max="6662" width="11" style="50" customWidth="1"/>
    <col min="6663" max="6664" width="0" style="50" hidden="1" customWidth="1"/>
    <col min="6665" max="6665" width="13.140625" style="50" customWidth="1"/>
    <col min="6666" max="6666" width="0" style="50" hidden="1" customWidth="1"/>
    <col min="6667" max="6667" width="12" style="50" customWidth="1"/>
    <col min="6668" max="6668" width="11.5703125" style="50" customWidth="1"/>
    <col min="6669" max="6669" width="0" style="50" hidden="1" customWidth="1"/>
    <col min="6670" max="6670" width="9.85546875" style="50" customWidth="1"/>
    <col min="6671" max="6671" width="10.140625" style="50" customWidth="1"/>
    <col min="6672" max="6672" width="0" style="50" hidden="1" customWidth="1"/>
    <col min="6673" max="6674" width="10.140625" style="50" customWidth="1"/>
    <col min="6675" max="6675" width="12.5703125" style="50" customWidth="1"/>
    <col min="6676" max="6676" width="12.140625" style="50" customWidth="1"/>
    <col min="6677" max="6677" width="13" style="50" customWidth="1"/>
    <col min="6678" max="6909" width="9.140625" style="50"/>
    <col min="6910" max="6910" width="1.85546875" style="50" customWidth="1"/>
    <col min="6911" max="6911" width="29.5703125" style="50" customWidth="1"/>
    <col min="6912" max="6912" width="10.7109375" style="50" customWidth="1"/>
    <col min="6913" max="6914" width="0" style="50" hidden="1" customWidth="1"/>
    <col min="6915" max="6915" width="12.85546875" style="50" customWidth="1"/>
    <col min="6916" max="6917" width="0" style="50" hidden="1" customWidth="1"/>
    <col min="6918" max="6918" width="11" style="50" customWidth="1"/>
    <col min="6919" max="6920" width="0" style="50" hidden="1" customWidth="1"/>
    <col min="6921" max="6921" width="13.140625" style="50" customWidth="1"/>
    <col min="6922" max="6922" width="0" style="50" hidden="1" customWidth="1"/>
    <col min="6923" max="6923" width="12" style="50" customWidth="1"/>
    <col min="6924" max="6924" width="11.5703125" style="50" customWidth="1"/>
    <col min="6925" max="6925" width="0" style="50" hidden="1" customWidth="1"/>
    <col min="6926" max="6926" width="9.85546875" style="50" customWidth="1"/>
    <col min="6927" max="6927" width="10.140625" style="50" customWidth="1"/>
    <col min="6928" max="6928" width="0" style="50" hidden="1" customWidth="1"/>
    <col min="6929" max="6930" width="10.140625" style="50" customWidth="1"/>
    <col min="6931" max="6931" width="12.5703125" style="50" customWidth="1"/>
    <col min="6932" max="6932" width="12.140625" style="50" customWidth="1"/>
    <col min="6933" max="6933" width="13" style="50" customWidth="1"/>
    <col min="6934" max="7165" width="9.140625" style="50"/>
    <col min="7166" max="7166" width="1.85546875" style="50" customWidth="1"/>
    <col min="7167" max="7167" width="29.5703125" style="50" customWidth="1"/>
    <col min="7168" max="7168" width="10.7109375" style="50" customWidth="1"/>
    <col min="7169" max="7170" width="0" style="50" hidden="1" customWidth="1"/>
    <col min="7171" max="7171" width="12.85546875" style="50" customWidth="1"/>
    <col min="7172" max="7173" width="0" style="50" hidden="1" customWidth="1"/>
    <col min="7174" max="7174" width="11" style="50" customWidth="1"/>
    <col min="7175" max="7176" width="0" style="50" hidden="1" customWidth="1"/>
    <col min="7177" max="7177" width="13.140625" style="50" customWidth="1"/>
    <col min="7178" max="7178" width="0" style="50" hidden="1" customWidth="1"/>
    <col min="7179" max="7179" width="12" style="50" customWidth="1"/>
    <col min="7180" max="7180" width="11.5703125" style="50" customWidth="1"/>
    <col min="7181" max="7181" width="0" style="50" hidden="1" customWidth="1"/>
    <col min="7182" max="7182" width="9.85546875" style="50" customWidth="1"/>
    <col min="7183" max="7183" width="10.140625" style="50" customWidth="1"/>
    <col min="7184" max="7184" width="0" style="50" hidden="1" customWidth="1"/>
    <col min="7185" max="7186" width="10.140625" style="50" customWidth="1"/>
    <col min="7187" max="7187" width="12.5703125" style="50" customWidth="1"/>
    <col min="7188" max="7188" width="12.140625" style="50" customWidth="1"/>
    <col min="7189" max="7189" width="13" style="50" customWidth="1"/>
    <col min="7190" max="7421" width="9.140625" style="50"/>
    <col min="7422" max="7422" width="1.85546875" style="50" customWidth="1"/>
    <col min="7423" max="7423" width="29.5703125" style="50" customWidth="1"/>
    <col min="7424" max="7424" width="10.7109375" style="50" customWidth="1"/>
    <col min="7425" max="7426" width="0" style="50" hidden="1" customWidth="1"/>
    <col min="7427" max="7427" width="12.85546875" style="50" customWidth="1"/>
    <col min="7428" max="7429" width="0" style="50" hidden="1" customWidth="1"/>
    <col min="7430" max="7430" width="11" style="50" customWidth="1"/>
    <col min="7431" max="7432" width="0" style="50" hidden="1" customWidth="1"/>
    <col min="7433" max="7433" width="13.140625" style="50" customWidth="1"/>
    <col min="7434" max="7434" width="0" style="50" hidden="1" customWidth="1"/>
    <col min="7435" max="7435" width="12" style="50" customWidth="1"/>
    <col min="7436" max="7436" width="11.5703125" style="50" customWidth="1"/>
    <col min="7437" max="7437" width="0" style="50" hidden="1" customWidth="1"/>
    <col min="7438" max="7438" width="9.85546875" style="50" customWidth="1"/>
    <col min="7439" max="7439" width="10.140625" style="50" customWidth="1"/>
    <col min="7440" max="7440" width="0" style="50" hidden="1" customWidth="1"/>
    <col min="7441" max="7442" width="10.140625" style="50" customWidth="1"/>
    <col min="7443" max="7443" width="12.5703125" style="50" customWidth="1"/>
    <col min="7444" max="7444" width="12.140625" style="50" customWidth="1"/>
    <col min="7445" max="7445" width="13" style="50" customWidth="1"/>
    <col min="7446" max="7677" width="9.140625" style="50"/>
    <col min="7678" max="7678" width="1.85546875" style="50" customWidth="1"/>
    <col min="7679" max="7679" width="29.5703125" style="50" customWidth="1"/>
    <col min="7680" max="7680" width="10.7109375" style="50" customWidth="1"/>
    <col min="7681" max="7682" width="0" style="50" hidden="1" customWidth="1"/>
    <col min="7683" max="7683" width="12.85546875" style="50" customWidth="1"/>
    <col min="7684" max="7685" width="0" style="50" hidden="1" customWidth="1"/>
    <col min="7686" max="7686" width="11" style="50" customWidth="1"/>
    <col min="7687" max="7688" width="0" style="50" hidden="1" customWidth="1"/>
    <col min="7689" max="7689" width="13.140625" style="50" customWidth="1"/>
    <col min="7690" max="7690" width="0" style="50" hidden="1" customWidth="1"/>
    <col min="7691" max="7691" width="12" style="50" customWidth="1"/>
    <col min="7692" max="7692" width="11.5703125" style="50" customWidth="1"/>
    <col min="7693" max="7693" width="0" style="50" hidden="1" customWidth="1"/>
    <col min="7694" max="7694" width="9.85546875" style="50" customWidth="1"/>
    <col min="7695" max="7695" width="10.140625" style="50" customWidth="1"/>
    <col min="7696" max="7696" width="0" style="50" hidden="1" customWidth="1"/>
    <col min="7697" max="7698" width="10.140625" style="50" customWidth="1"/>
    <col min="7699" max="7699" width="12.5703125" style="50" customWidth="1"/>
    <col min="7700" max="7700" width="12.140625" style="50" customWidth="1"/>
    <col min="7701" max="7701" width="13" style="50" customWidth="1"/>
    <col min="7702" max="7933" width="9.140625" style="50"/>
    <col min="7934" max="7934" width="1.85546875" style="50" customWidth="1"/>
    <col min="7935" max="7935" width="29.5703125" style="50" customWidth="1"/>
    <col min="7936" max="7936" width="10.7109375" style="50" customWidth="1"/>
    <col min="7937" max="7938" width="0" style="50" hidden="1" customWidth="1"/>
    <col min="7939" max="7939" width="12.85546875" style="50" customWidth="1"/>
    <col min="7940" max="7941" width="0" style="50" hidden="1" customWidth="1"/>
    <col min="7942" max="7942" width="11" style="50" customWidth="1"/>
    <col min="7943" max="7944" width="0" style="50" hidden="1" customWidth="1"/>
    <col min="7945" max="7945" width="13.140625" style="50" customWidth="1"/>
    <col min="7946" max="7946" width="0" style="50" hidden="1" customWidth="1"/>
    <col min="7947" max="7947" width="12" style="50" customWidth="1"/>
    <col min="7948" max="7948" width="11.5703125" style="50" customWidth="1"/>
    <col min="7949" max="7949" width="0" style="50" hidden="1" customWidth="1"/>
    <col min="7950" max="7950" width="9.85546875" style="50" customWidth="1"/>
    <col min="7951" max="7951" width="10.140625" style="50" customWidth="1"/>
    <col min="7952" max="7952" width="0" style="50" hidden="1" customWidth="1"/>
    <col min="7953" max="7954" width="10.140625" style="50" customWidth="1"/>
    <col min="7955" max="7955" width="12.5703125" style="50" customWidth="1"/>
    <col min="7956" max="7956" width="12.140625" style="50" customWidth="1"/>
    <col min="7957" max="7957" width="13" style="50" customWidth="1"/>
    <col min="7958" max="8189" width="9.140625" style="50"/>
    <col min="8190" max="8190" width="1.85546875" style="50" customWidth="1"/>
    <col min="8191" max="8191" width="29.5703125" style="50" customWidth="1"/>
    <col min="8192" max="8192" width="10.7109375" style="50" customWidth="1"/>
    <col min="8193" max="8194" width="0" style="50" hidden="1" customWidth="1"/>
    <col min="8195" max="8195" width="12.85546875" style="50" customWidth="1"/>
    <col min="8196" max="8197" width="0" style="50" hidden="1" customWidth="1"/>
    <col min="8198" max="8198" width="11" style="50" customWidth="1"/>
    <col min="8199" max="8200" width="0" style="50" hidden="1" customWidth="1"/>
    <col min="8201" max="8201" width="13.140625" style="50" customWidth="1"/>
    <col min="8202" max="8202" width="0" style="50" hidden="1" customWidth="1"/>
    <col min="8203" max="8203" width="12" style="50" customWidth="1"/>
    <col min="8204" max="8204" width="11.5703125" style="50" customWidth="1"/>
    <col min="8205" max="8205" width="0" style="50" hidden="1" customWidth="1"/>
    <col min="8206" max="8206" width="9.85546875" style="50" customWidth="1"/>
    <col min="8207" max="8207" width="10.140625" style="50" customWidth="1"/>
    <col min="8208" max="8208" width="0" style="50" hidden="1" customWidth="1"/>
    <col min="8209" max="8210" width="10.140625" style="50" customWidth="1"/>
    <col min="8211" max="8211" width="12.5703125" style="50" customWidth="1"/>
    <col min="8212" max="8212" width="12.140625" style="50" customWidth="1"/>
    <col min="8213" max="8213" width="13" style="50" customWidth="1"/>
    <col min="8214" max="8445" width="9.140625" style="50"/>
    <col min="8446" max="8446" width="1.85546875" style="50" customWidth="1"/>
    <col min="8447" max="8447" width="29.5703125" style="50" customWidth="1"/>
    <col min="8448" max="8448" width="10.7109375" style="50" customWidth="1"/>
    <col min="8449" max="8450" width="0" style="50" hidden="1" customWidth="1"/>
    <col min="8451" max="8451" width="12.85546875" style="50" customWidth="1"/>
    <col min="8452" max="8453" width="0" style="50" hidden="1" customWidth="1"/>
    <col min="8454" max="8454" width="11" style="50" customWidth="1"/>
    <col min="8455" max="8456" width="0" style="50" hidden="1" customWidth="1"/>
    <col min="8457" max="8457" width="13.140625" style="50" customWidth="1"/>
    <col min="8458" max="8458" width="0" style="50" hidden="1" customWidth="1"/>
    <col min="8459" max="8459" width="12" style="50" customWidth="1"/>
    <col min="8460" max="8460" width="11.5703125" style="50" customWidth="1"/>
    <col min="8461" max="8461" width="0" style="50" hidden="1" customWidth="1"/>
    <col min="8462" max="8462" width="9.85546875" style="50" customWidth="1"/>
    <col min="8463" max="8463" width="10.140625" style="50" customWidth="1"/>
    <col min="8464" max="8464" width="0" style="50" hidden="1" customWidth="1"/>
    <col min="8465" max="8466" width="10.140625" style="50" customWidth="1"/>
    <col min="8467" max="8467" width="12.5703125" style="50" customWidth="1"/>
    <col min="8468" max="8468" width="12.140625" style="50" customWidth="1"/>
    <col min="8469" max="8469" width="13" style="50" customWidth="1"/>
    <col min="8470" max="8701" width="9.140625" style="50"/>
    <col min="8702" max="8702" width="1.85546875" style="50" customWidth="1"/>
    <col min="8703" max="8703" width="29.5703125" style="50" customWidth="1"/>
    <col min="8704" max="8704" width="10.7109375" style="50" customWidth="1"/>
    <col min="8705" max="8706" width="0" style="50" hidden="1" customWidth="1"/>
    <col min="8707" max="8707" width="12.85546875" style="50" customWidth="1"/>
    <col min="8708" max="8709" width="0" style="50" hidden="1" customWidth="1"/>
    <col min="8710" max="8710" width="11" style="50" customWidth="1"/>
    <col min="8711" max="8712" width="0" style="50" hidden="1" customWidth="1"/>
    <col min="8713" max="8713" width="13.140625" style="50" customWidth="1"/>
    <col min="8714" max="8714" width="0" style="50" hidden="1" customWidth="1"/>
    <col min="8715" max="8715" width="12" style="50" customWidth="1"/>
    <col min="8716" max="8716" width="11.5703125" style="50" customWidth="1"/>
    <col min="8717" max="8717" width="0" style="50" hidden="1" customWidth="1"/>
    <col min="8718" max="8718" width="9.85546875" style="50" customWidth="1"/>
    <col min="8719" max="8719" width="10.140625" style="50" customWidth="1"/>
    <col min="8720" max="8720" width="0" style="50" hidden="1" customWidth="1"/>
    <col min="8721" max="8722" width="10.140625" style="50" customWidth="1"/>
    <col min="8723" max="8723" width="12.5703125" style="50" customWidth="1"/>
    <col min="8724" max="8724" width="12.140625" style="50" customWidth="1"/>
    <col min="8725" max="8725" width="13" style="50" customWidth="1"/>
    <col min="8726" max="8957" width="9.140625" style="50"/>
    <col min="8958" max="8958" width="1.85546875" style="50" customWidth="1"/>
    <col min="8959" max="8959" width="29.5703125" style="50" customWidth="1"/>
    <col min="8960" max="8960" width="10.7109375" style="50" customWidth="1"/>
    <col min="8961" max="8962" width="0" style="50" hidden="1" customWidth="1"/>
    <col min="8963" max="8963" width="12.85546875" style="50" customWidth="1"/>
    <col min="8964" max="8965" width="0" style="50" hidden="1" customWidth="1"/>
    <col min="8966" max="8966" width="11" style="50" customWidth="1"/>
    <col min="8967" max="8968" width="0" style="50" hidden="1" customWidth="1"/>
    <col min="8969" max="8969" width="13.140625" style="50" customWidth="1"/>
    <col min="8970" max="8970" width="0" style="50" hidden="1" customWidth="1"/>
    <col min="8971" max="8971" width="12" style="50" customWidth="1"/>
    <col min="8972" max="8972" width="11.5703125" style="50" customWidth="1"/>
    <col min="8973" max="8973" width="0" style="50" hidden="1" customWidth="1"/>
    <col min="8974" max="8974" width="9.85546875" style="50" customWidth="1"/>
    <col min="8975" max="8975" width="10.140625" style="50" customWidth="1"/>
    <col min="8976" max="8976" width="0" style="50" hidden="1" customWidth="1"/>
    <col min="8977" max="8978" width="10.140625" style="50" customWidth="1"/>
    <col min="8979" max="8979" width="12.5703125" style="50" customWidth="1"/>
    <col min="8980" max="8980" width="12.140625" style="50" customWidth="1"/>
    <col min="8981" max="8981" width="13" style="50" customWidth="1"/>
    <col min="8982" max="9213" width="9.140625" style="50"/>
    <col min="9214" max="9214" width="1.85546875" style="50" customWidth="1"/>
    <col min="9215" max="9215" width="29.5703125" style="50" customWidth="1"/>
    <col min="9216" max="9216" width="10.7109375" style="50" customWidth="1"/>
    <col min="9217" max="9218" width="0" style="50" hidden="1" customWidth="1"/>
    <col min="9219" max="9219" width="12.85546875" style="50" customWidth="1"/>
    <col min="9220" max="9221" width="0" style="50" hidden="1" customWidth="1"/>
    <col min="9222" max="9222" width="11" style="50" customWidth="1"/>
    <col min="9223" max="9224" width="0" style="50" hidden="1" customWidth="1"/>
    <col min="9225" max="9225" width="13.140625" style="50" customWidth="1"/>
    <col min="9226" max="9226" width="0" style="50" hidden="1" customWidth="1"/>
    <col min="9227" max="9227" width="12" style="50" customWidth="1"/>
    <col min="9228" max="9228" width="11.5703125" style="50" customWidth="1"/>
    <col min="9229" max="9229" width="0" style="50" hidden="1" customWidth="1"/>
    <col min="9230" max="9230" width="9.85546875" style="50" customWidth="1"/>
    <col min="9231" max="9231" width="10.140625" style="50" customWidth="1"/>
    <col min="9232" max="9232" width="0" style="50" hidden="1" customWidth="1"/>
    <col min="9233" max="9234" width="10.140625" style="50" customWidth="1"/>
    <col min="9235" max="9235" width="12.5703125" style="50" customWidth="1"/>
    <col min="9236" max="9236" width="12.140625" style="50" customWidth="1"/>
    <col min="9237" max="9237" width="13" style="50" customWidth="1"/>
    <col min="9238" max="9469" width="9.140625" style="50"/>
    <col min="9470" max="9470" width="1.85546875" style="50" customWidth="1"/>
    <col min="9471" max="9471" width="29.5703125" style="50" customWidth="1"/>
    <col min="9472" max="9472" width="10.7109375" style="50" customWidth="1"/>
    <col min="9473" max="9474" width="0" style="50" hidden="1" customWidth="1"/>
    <col min="9475" max="9475" width="12.85546875" style="50" customWidth="1"/>
    <col min="9476" max="9477" width="0" style="50" hidden="1" customWidth="1"/>
    <col min="9478" max="9478" width="11" style="50" customWidth="1"/>
    <col min="9479" max="9480" width="0" style="50" hidden="1" customWidth="1"/>
    <col min="9481" max="9481" width="13.140625" style="50" customWidth="1"/>
    <col min="9482" max="9482" width="0" style="50" hidden="1" customWidth="1"/>
    <col min="9483" max="9483" width="12" style="50" customWidth="1"/>
    <col min="9484" max="9484" width="11.5703125" style="50" customWidth="1"/>
    <col min="9485" max="9485" width="0" style="50" hidden="1" customWidth="1"/>
    <col min="9486" max="9486" width="9.85546875" style="50" customWidth="1"/>
    <col min="9487" max="9487" width="10.140625" style="50" customWidth="1"/>
    <col min="9488" max="9488" width="0" style="50" hidden="1" customWidth="1"/>
    <col min="9489" max="9490" width="10.140625" style="50" customWidth="1"/>
    <col min="9491" max="9491" width="12.5703125" style="50" customWidth="1"/>
    <col min="9492" max="9492" width="12.140625" style="50" customWidth="1"/>
    <col min="9493" max="9493" width="13" style="50" customWidth="1"/>
    <col min="9494" max="9725" width="9.140625" style="50"/>
    <col min="9726" max="9726" width="1.85546875" style="50" customWidth="1"/>
    <col min="9727" max="9727" width="29.5703125" style="50" customWidth="1"/>
    <col min="9728" max="9728" width="10.7109375" style="50" customWidth="1"/>
    <col min="9729" max="9730" width="0" style="50" hidden="1" customWidth="1"/>
    <col min="9731" max="9731" width="12.85546875" style="50" customWidth="1"/>
    <col min="9732" max="9733" width="0" style="50" hidden="1" customWidth="1"/>
    <col min="9734" max="9734" width="11" style="50" customWidth="1"/>
    <col min="9735" max="9736" width="0" style="50" hidden="1" customWidth="1"/>
    <col min="9737" max="9737" width="13.140625" style="50" customWidth="1"/>
    <col min="9738" max="9738" width="0" style="50" hidden="1" customWidth="1"/>
    <col min="9739" max="9739" width="12" style="50" customWidth="1"/>
    <col min="9740" max="9740" width="11.5703125" style="50" customWidth="1"/>
    <col min="9741" max="9741" width="0" style="50" hidden="1" customWidth="1"/>
    <col min="9742" max="9742" width="9.85546875" style="50" customWidth="1"/>
    <col min="9743" max="9743" width="10.140625" style="50" customWidth="1"/>
    <col min="9744" max="9744" width="0" style="50" hidden="1" customWidth="1"/>
    <col min="9745" max="9746" width="10.140625" style="50" customWidth="1"/>
    <col min="9747" max="9747" width="12.5703125" style="50" customWidth="1"/>
    <col min="9748" max="9748" width="12.140625" style="50" customWidth="1"/>
    <col min="9749" max="9749" width="13" style="50" customWidth="1"/>
    <col min="9750" max="9981" width="9.140625" style="50"/>
    <col min="9982" max="9982" width="1.85546875" style="50" customWidth="1"/>
    <col min="9983" max="9983" width="29.5703125" style="50" customWidth="1"/>
    <col min="9984" max="9984" width="10.7109375" style="50" customWidth="1"/>
    <col min="9985" max="9986" width="0" style="50" hidden="1" customWidth="1"/>
    <col min="9987" max="9987" width="12.85546875" style="50" customWidth="1"/>
    <col min="9988" max="9989" width="0" style="50" hidden="1" customWidth="1"/>
    <col min="9990" max="9990" width="11" style="50" customWidth="1"/>
    <col min="9991" max="9992" width="0" style="50" hidden="1" customWidth="1"/>
    <col min="9993" max="9993" width="13.140625" style="50" customWidth="1"/>
    <col min="9994" max="9994" width="0" style="50" hidden="1" customWidth="1"/>
    <col min="9995" max="9995" width="12" style="50" customWidth="1"/>
    <col min="9996" max="9996" width="11.5703125" style="50" customWidth="1"/>
    <col min="9997" max="9997" width="0" style="50" hidden="1" customWidth="1"/>
    <col min="9998" max="9998" width="9.85546875" style="50" customWidth="1"/>
    <col min="9999" max="9999" width="10.140625" style="50" customWidth="1"/>
    <col min="10000" max="10000" width="0" style="50" hidden="1" customWidth="1"/>
    <col min="10001" max="10002" width="10.140625" style="50" customWidth="1"/>
    <col min="10003" max="10003" width="12.5703125" style="50" customWidth="1"/>
    <col min="10004" max="10004" width="12.140625" style="50" customWidth="1"/>
    <col min="10005" max="10005" width="13" style="50" customWidth="1"/>
    <col min="10006" max="10237" width="9.140625" style="50"/>
    <col min="10238" max="10238" width="1.85546875" style="50" customWidth="1"/>
    <col min="10239" max="10239" width="29.5703125" style="50" customWidth="1"/>
    <col min="10240" max="10240" width="10.7109375" style="50" customWidth="1"/>
    <col min="10241" max="10242" width="0" style="50" hidden="1" customWidth="1"/>
    <col min="10243" max="10243" width="12.85546875" style="50" customWidth="1"/>
    <col min="10244" max="10245" width="0" style="50" hidden="1" customWidth="1"/>
    <col min="10246" max="10246" width="11" style="50" customWidth="1"/>
    <col min="10247" max="10248" width="0" style="50" hidden="1" customWidth="1"/>
    <col min="10249" max="10249" width="13.140625" style="50" customWidth="1"/>
    <col min="10250" max="10250" width="0" style="50" hidden="1" customWidth="1"/>
    <col min="10251" max="10251" width="12" style="50" customWidth="1"/>
    <col min="10252" max="10252" width="11.5703125" style="50" customWidth="1"/>
    <col min="10253" max="10253" width="0" style="50" hidden="1" customWidth="1"/>
    <col min="10254" max="10254" width="9.85546875" style="50" customWidth="1"/>
    <col min="10255" max="10255" width="10.140625" style="50" customWidth="1"/>
    <col min="10256" max="10256" width="0" style="50" hidden="1" customWidth="1"/>
    <col min="10257" max="10258" width="10.140625" style="50" customWidth="1"/>
    <col min="10259" max="10259" width="12.5703125" style="50" customWidth="1"/>
    <col min="10260" max="10260" width="12.140625" style="50" customWidth="1"/>
    <col min="10261" max="10261" width="13" style="50" customWidth="1"/>
    <col min="10262" max="10493" width="9.140625" style="50"/>
    <col min="10494" max="10494" width="1.85546875" style="50" customWidth="1"/>
    <col min="10495" max="10495" width="29.5703125" style="50" customWidth="1"/>
    <col min="10496" max="10496" width="10.7109375" style="50" customWidth="1"/>
    <col min="10497" max="10498" width="0" style="50" hidden="1" customWidth="1"/>
    <col min="10499" max="10499" width="12.85546875" style="50" customWidth="1"/>
    <col min="10500" max="10501" width="0" style="50" hidden="1" customWidth="1"/>
    <col min="10502" max="10502" width="11" style="50" customWidth="1"/>
    <col min="10503" max="10504" width="0" style="50" hidden="1" customWidth="1"/>
    <col min="10505" max="10505" width="13.140625" style="50" customWidth="1"/>
    <col min="10506" max="10506" width="0" style="50" hidden="1" customWidth="1"/>
    <col min="10507" max="10507" width="12" style="50" customWidth="1"/>
    <col min="10508" max="10508" width="11.5703125" style="50" customWidth="1"/>
    <col min="10509" max="10509" width="0" style="50" hidden="1" customWidth="1"/>
    <col min="10510" max="10510" width="9.85546875" style="50" customWidth="1"/>
    <col min="10511" max="10511" width="10.140625" style="50" customWidth="1"/>
    <col min="10512" max="10512" width="0" style="50" hidden="1" customWidth="1"/>
    <col min="10513" max="10514" width="10.140625" style="50" customWidth="1"/>
    <col min="10515" max="10515" width="12.5703125" style="50" customWidth="1"/>
    <col min="10516" max="10516" width="12.140625" style="50" customWidth="1"/>
    <col min="10517" max="10517" width="13" style="50" customWidth="1"/>
    <col min="10518" max="10749" width="9.140625" style="50"/>
    <col min="10750" max="10750" width="1.85546875" style="50" customWidth="1"/>
    <col min="10751" max="10751" width="29.5703125" style="50" customWidth="1"/>
    <col min="10752" max="10752" width="10.7109375" style="50" customWidth="1"/>
    <col min="10753" max="10754" width="0" style="50" hidden="1" customWidth="1"/>
    <col min="10755" max="10755" width="12.85546875" style="50" customWidth="1"/>
    <col min="10756" max="10757" width="0" style="50" hidden="1" customWidth="1"/>
    <col min="10758" max="10758" width="11" style="50" customWidth="1"/>
    <col min="10759" max="10760" width="0" style="50" hidden="1" customWidth="1"/>
    <col min="10761" max="10761" width="13.140625" style="50" customWidth="1"/>
    <col min="10762" max="10762" width="0" style="50" hidden="1" customWidth="1"/>
    <col min="10763" max="10763" width="12" style="50" customWidth="1"/>
    <col min="10764" max="10764" width="11.5703125" style="50" customWidth="1"/>
    <col min="10765" max="10765" width="0" style="50" hidden="1" customWidth="1"/>
    <col min="10766" max="10766" width="9.85546875" style="50" customWidth="1"/>
    <col min="10767" max="10767" width="10.140625" style="50" customWidth="1"/>
    <col min="10768" max="10768" width="0" style="50" hidden="1" customWidth="1"/>
    <col min="10769" max="10770" width="10.140625" style="50" customWidth="1"/>
    <col min="10771" max="10771" width="12.5703125" style="50" customWidth="1"/>
    <col min="10772" max="10772" width="12.140625" style="50" customWidth="1"/>
    <col min="10773" max="10773" width="13" style="50" customWidth="1"/>
    <col min="10774" max="11005" width="9.140625" style="50"/>
    <col min="11006" max="11006" width="1.85546875" style="50" customWidth="1"/>
    <col min="11007" max="11007" width="29.5703125" style="50" customWidth="1"/>
    <col min="11008" max="11008" width="10.7109375" style="50" customWidth="1"/>
    <col min="11009" max="11010" width="0" style="50" hidden="1" customWidth="1"/>
    <col min="11011" max="11011" width="12.85546875" style="50" customWidth="1"/>
    <col min="11012" max="11013" width="0" style="50" hidden="1" customWidth="1"/>
    <col min="11014" max="11014" width="11" style="50" customWidth="1"/>
    <col min="11015" max="11016" width="0" style="50" hidden="1" customWidth="1"/>
    <col min="11017" max="11017" width="13.140625" style="50" customWidth="1"/>
    <col min="11018" max="11018" width="0" style="50" hidden="1" customWidth="1"/>
    <col min="11019" max="11019" width="12" style="50" customWidth="1"/>
    <col min="11020" max="11020" width="11.5703125" style="50" customWidth="1"/>
    <col min="11021" max="11021" width="0" style="50" hidden="1" customWidth="1"/>
    <col min="11022" max="11022" width="9.85546875" style="50" customWidth="1"/>
    <col min="11023" max="11023" width="10.140625" style="50" customWidth="1"/>
    <col min="11024" max="11024" width="0" style="50" hidden="1" customWidth="1"/>
    <col min="11025" max="11026" width="10.140625" style="50" customWidth="1"/>
    <col min="11027" max="11027" width="12.5703125" style="50" customWidth="1"/>
    <col min="11028" max="11028" width="12.140625" style="50" customWidth="1"/>
    <col min="11029" max="11029" width="13" style="50" customWidth="1"/>
    <col min="11030" max="11261" width="9.140625" style="50"/>
    <col min="11262" max="11262" width="1.85546875" style="50" customWidth="1"/>
    <col min="11263" max="11263" width="29.5703125" style="50" customWidth="1"/>
    <col min="11264" max="11264" width="10.7109375" style="50" customWidth="1"/>
    <col min="11265" max="11266" width="0" style="50" hidden="1" customWidth="1"/>
    <col min="11267" max="11267" width="12.85546875" style="50" customWidth="1"/>
    <col min="11268" max="11269" width="0" style="50" hidden="1" customWidth="1"/>
    <col min="11270" max="11270" width="11" style="50" customWidth="1"/>
    <col min="11271" max="11272" width="0" style="50" hidden="1" customWidth="1"/>
    <col min="11273" max="11273" width="13.140625" style="50" customWidth="1"/>
    <col min="11274" max="11274" width="0" style="50" hidden="1" customWidth="1"/>
    <col min="11275" max="11275" width="12" style="50" customWidth="1"/>
    <col min="11276" max="11276" width="11.5703125" style="50" customWidth="1"/>
    <col min="11277" max="11277" width="0" style="50" hidden="1" customWidth="1"/>
    <col min="11278" max="11278" width="9.85546875" style="50" customWidth="1"/>
    <col min="11279" max="11279" width="10.140625" style="50" customWidth="1"/>
    <col min="11280" max="11280" width="0" style="50" hidden="1" customWidth="1"/>
    <col min="11281" max="11282" width="10.140625" style="50" customWidth="1"/>
    <col min="11283" max="11283" width="12.5703125" style="50" customWidth="1"/>
    <col min="11284" max="11284" width="12.140625" style="50" customWidth="1"/>
    <col min="11285" max="11285" width="13" style="50" customWidth="1"/>
    <col min="11286" max="11517" width="9.140625" style="50"/>
    <col min="11518" max="11518" width="1.85546875" style="50" customWidth="1"/>
    <col min="11519" max="11519" width="29.5703125" style="50" customWidth="1"/>
    <col min="11520" max="11520" width="10.7109375" style="50" customWidth="1"/>
    <col min="11521" max="11522" width="0" style="50" hidden="1" customWidth="1"/>
    <col min="11523" max="11523" width="12.85546875" style="50" customWidth="1"/>
    <col min="11524" max="11525" width="0" style="50" hidden="1" customWidth="1"/>
    <col min="11526" max="11526" width="11" style="50" customWidth="1"/>
    <col min="11527" max="11528" width="0" style="50" hidden="1" customWidth="1"/>
    <col min="11529" max="11529" width="13.140625" style="50" customWidth="1"/>
    <col min="11530" max="11530" width="0" style="50" hidden="1" customWidth="1"/>
    <col min="11531" max="11531" width="12" style="50" customWidth="1"/>
    <col min="11532" max="11532" width="11.5703125" style="50" customWidth="1"/>
    <col min="11533" max="11533" width="0" style="50" hidden="1" customWidth="1"/>
    <col min="11534" max="11534" width="9.85546875" style="50" customWidth="1"/>
    <col min="11535" max="11535" width="10.140625" style="50" customWidth="1"/>
    <col min="11536" max="11536" width="0" style="50" hidden="1" customWidth="1"/>
    <col min="11537" max="11538" width="10.140625" style="50" customWidth="1"/>
    <col min="11539" max="11539" width="12.5703125" style="50" customWidth="1"/>
    <col min="11540" max="11540" width="12.140625" style="50" customWidth="1"/>
    <col min="11541" max="11541" width="13" style="50" customWidth="1"/>
    <col min="11542" max="11773" width="9.140625" style="50"/>
    <col min="11774" max="11774" width="1.85546875" style="50" customWidth="1"/>
    <col min="11775" max="11775" width="29.5703125" style="50" customWidth="1"/>
    <col min="11776" max="11776" width="10.7109375" style="50" customWidth="1"/>
    <col min="11777" max="11778" width="0" style="50" hidden="1" customWidth="1"/>
    <col min="11779" max="11779" width="12.85546875" style="50" customWidth="1"/>
    <col min="11780" max="11781" width="0" style="50" hidden="1" customWidth="1"/>
    <col min="11782" max="11782" width="11" style="50" customWidth="1"/>
    <col min="11783" max="11784" width="0" style="50" hidden="1" customWidth="1"/>
    <col min="11785" max="11785" width="13.140625" style="50" customWidth="1"/>
    <col min="11786" max="11786" width="0" style="50" hidden="1" customWidth="1"/>
    <col min="11787" max="11787" width="12" style="50" customWidth="1"/>
    <col min="11788" max="11788" width="11.5703125" style="50" customWidth="1"/>
    <col min="11789" max="11789" width="0" style="50" hidden="1" customWidth="1"/>
    <col min="11790" max="11790" width="9.85546875" style="50" customWidth="1"/>
    <col min="11791" max="11791" width="10.140625" style="50" customWidth="1"/>
    <col min="11792" max="11792" width="0" style="50" hidden="1" customWidth="1"/>
    <col min="11793" max="11794" width="10.140625" style="50" customWidth="1"/>
    <col min="11795" max="11795" width="12.5703125" style="50" customWidth="1"/>
    <col min="11796" max="11796" width="12.140625" style="50" customWidth="1"/>
    <col min="11797" max="11797" width="13" style="50" customWidth="1"/>
    <col min="11798" max="12029" width="9.140625" style="50"/>
    <col min="12030" max="12030" width="1.85546875" style="50" customWidth="1"/>
    <col min="12031" max="12031" width="29.5703125" style="50" customWidth="1"/>
    <col min="12032" max="12032" width="10.7109375" style="50" customWidth="1"/>
    <col min="12033" max="12034" width="0" style="50" hidden="1" customWidth="1"/>
    <col min="12035" max="12035" width="12.85546875" style="50" customWidth="1"/>
    <col min="12036" max="12037" width="0" style="50" hidden="1" customWidth="1"/>
    <col min="12038" max="12038" width="11" style="50" customWidth="1"/>
    <col min="12039" max="12040" width="0" style="50" hidden="1" customWidth="1"/>
    <col min="12041" max="12041" width="13.140625" style="50" customWidth="1"/>
    <col min="12042" max="12042" width="0" style="50" hidden="1" customWidth="1"/>
    <col min="12043" max="12043" width="12" style="50" customWidth="1"/>
    <col min="12044" max="12044" width="11.5703125" style="50" customWidth="1"/>
    <col min="12045" max="12045" width="0" style="50" hidden="1" customWidth="1"/>
    <col min="12046" max="12046" width="9.85546875" style="50" customWidth="1"/>
    <col min="12047" max="12047" width="10.140625" style="50" customWidth="1"/>
    <col min="12048" max="12048" width="0" style="50" hidden="1" customWidth="1"/>
    <col min="12049" max="12050" width="10.140625" style="50" customWidth="1"/>
    <col min="12051" max="12051" width="12.5703125" style="50" customWidth="1"/>
    <col min="12052" max="12052" width="12.140625" style="50" customWidth="1"/>
    <col min="12053" max="12053" width="13" style="50" customWidth="1"/>
    <col min="12054" max="12285" width="9.140625" style="50"/>
    <col min="12286" max="12286" width="1.85546875" style="50" customWidth="1"/>
    <col min="12287" max="12287" width="29.5703125" style="50" customWidth="1"/>
    <col min="12288" max="12288" width="10.7109375" style="50" customWidth="1"/>
    <col min="12289" max="12290" width="0" style="50" hidden="1" customWidth="1"/>
    <col min="12291" max="12291" width="12.85546875" style="50" customWidth="1"/>
    <col min="12292" max="12293" width="0" style="50" hidden="1" customWidth="1"/>
    <col min="12294" max="12294" width="11" style="50" customWidth="1"/>
    <col min="12295" max="12296" width="0" style="50" hidden="1" customWidth="1"/>
    <col min="12297" max="12297" width="13.140625" style="50" customWidth="1"/>
    <col min="12298" max="12298" width="0" style="50" hidden="1" customWidth="1"/>
    <col min="12299" max="12299" width="12" style="50" customWidth="1"/>
    <col min="12300" max="12300" width="11.5703125" style="50" customWidth="1"/>
    <col min="12301" max="12301" width="0" style="50" hidden="1" customWidth="1"/>
    <col min="12302" max="12302" width="9.85546875" style="50" customWidth="1"/>
    <col min="12303" max="12303" width="10.140625" style="50" customWidth="1"/>
    <col min="12304" max="12304" width="0" style="50" hidden="1" customWidth="1"/>
    <col min="12305" max="12306" width="10.140625" style="50" customWidth="1"/>
    <col min="12307" max="12307" width="12.5703125" style="50" customWidth="1"/>
    <col min="12308" max="12308" width="12.140625" style="50" customWidth="1"/>
    <col min="12309" max="12309" width="13" style="50" customWidth="1"/>
    <col min="12310" max="12541" width="9.140625" style="50"/>
    <col min="12542" max="12542" width="1.85546875" style="50" customWidth="1"/>
    <col min="12543" max="12543" width="29.5703125" style="50" customWidth="1"/>
    <col min="12544" max="12544" width="10.7109375" style="50" customWidth="1"/>
    <col min="12545" max="12546" width="0" style="50" hidden="1" customWidth="1"/>
    <col min="12547" max="12547" width="12.85546875" style="50" customWidth="1"/>
    <col min="12548" max="12549" width="0" style="50" hidden="1" customWidth="1"/>
    <col min="12550" max="12550" width="11" style="50" customWidth="1"/>
    <col min="12551" max="12552" width="0" style="50" hidden="1" customWidth="1"/>
    <col min="12553" max="12553" width="13.140625" style="50" customWidth="1"/>
    <col min="12554" max="12554" width="0" style="50" hidden="1" customWidth="1"/>
    <col min="12555" max="12555" width="12" style="50" customWidth="1"/>
    <col min="12556" max="12556" width="11.5703125" style="50" customWidth="1"/>
    <col min="12557" max="12557" width="0" style="50" hidden="1" customWidth="1"/>
    <col min="12558" max="12558" width="9.85546875" style="50" customWidth="1"/>
    <col min="12559" max="12559" width="10.140625" style="50" customWidth="1"/>
    <col min="12560" max="12560" width="0" style="50" hidden="1" customWidth="1"/>
    <col min="12561" max="12562" width="10.140625" style="50" customWidth="1"/>
    <col min="12563" max="12563" width="12.5703125" style="50" customWidth="1"/>
    <col min="12564" max="12564" width="12.140625" style="50" customWidth="1"/>
    <col min="12565" max="12565" width="13" style="50" customWidth="1"/>
    <col min="12566" max="12797" width="9.140625" style="50"/>
    <col min="12798" max="12798" width="1.85546875" style="50" customWidth="1"/>
    <col min="12799" max="12799" width="29.5703125" style="50" customWidth="1"/>
    <col min="12800" max="12800" width="10.7109375" style="50" customWidth="1"/>
    <col min="12801" max="12802" width="0" style="50" hidden="1" customWidth="1"/>
    <col min="12803" max="12803" width="12.85546875" style="50" customWidth="1"/>
    <col min="12804" max="12805" width="0" style="50" hidden="1" customWidth="1"/>
    <col min="12806" max="12806" width="11" style="50" customWidth="1"/>
    <col min="12807" max="12808" width="0" style="50" hidden="1" customWidth="1"/>
    <col min="12809" max="12809" width="13.140625" style="50" customWidth="1"/>
    <col min="12810" max="12810" width="0" style="50" hidden="1" customWidth="1"/>
    <col min="12811" max="12811" width="12" style="50" customWidth="1"/>
    <col min="12812" max="12812" width="11.5703125" style="50" customWidth="1"/>
    <col min="12813" max="12813" width="0" style="50" hidden="1" customWidth="1"/>
    <col min="12814" max="12814" width="9.85546875" style="50" customWidth="1"/>
    <col min="12815" max="12815" width="10.140625" style="50" customWidth="1"/>
    <col min="12816" max="12816" width="0" style="50" hidden="1" customWidth="1"/>
    <col min="12817" max="12818" width="10.140625" style="50" customWidth="1"/>
    <col min="12819" max="12819" width="12.5703125" style="50" customWidth="1"/>
    <col min="12820" max="12820" width="12.140625" style="50" customWidth="1"/>
    <col min="12821" max="12821" width="13" style="50" customWidth="1"/>
    <col min="12822" max="13053" width="9.140625" style="50"/>
    <col min="13054" max="13054" width="1.85546875" style="50" customWidth="1"/>
    <col min="13055" max="13055" width="29.5703125" style="50" customWidth="1"/>
    <col min="13056" max="13056" width="10.7109375" style="50" customWidth="1"/>
    <col min="13057" max="13058" width="0" style="50" hidden="1" customWidth="1"/>
    <col min="13059" max="13059" width="12.85546875" style="50" customWidth="1"/>
    <col min="13060" max="13061" width="0" style="50" hidden="1" customWidth="1"/>
    <col min="13062" max="13062" width="11" style="50" customWidth="1"/>
    <col min="13063" max="13064" width="0" style="50" hidden="1" customWidth="1"/>
    <col min="13065" max="13065" width="13.140625" style="50" customWidth="1"/>
    <col min="13066" max="13066" width="0" style="50" hidden="1" customWidth="1"/>
    <col min="13067" max="13067" width="12" style="50" customWidth="1"/>
    <col min="13068" max="13068" width="11.5703125" style="50" customWidth="1"/>
    <col min="13069" max="13069" width="0" style="50" hidden="1" customWidth="1"/>
    <col min="13070" max="13070" width="9.85546875" style="50" customWidth="1"/>
    <col min="13071" max="13071" width="10.140625" style="50" customWidth="1"/>
    <col min="13072" max="13072" width="0" style="50" hidden="1" customWidth="1"/>
    <col min="13073" max="13074" width="10.140625" style="50" customWidth="1"/>
    <col min="13075" max="13075" width="12.5703125" style="50" customWidth="1"/>
    <col min="13076" max="13076" width="12.140625" style="50" customWidth="1"/>
    <col min="13077" max="13077" width="13" style="50" customWidth="1"/>
    <col min="13078" max="13309" width="9.140625" style="50"/>
    <col min="13310" max="13310" width="1.85546875" style="50" customWidth="1"/>
    <col min="13311" max="13311" width="29.5703125" style="50" customWidth="1"/>
    <col min="13312" max="13312" width="10.7109375" style="50" customWidth="1"/>
    <col min="13313" max="13314" width="0" style="50" hidden="1" customWidth="1"/>
    <col min="13315" max="13315" width="12.85546875" style="50" customWidth="1"/>
    <col min="13316" max="13317" width="0" style="50" hidden="1" customWidth="1"/>
    <col min="13318" max="13318" width="11" style="50" customWidth="1"/>
    <col min="13319" max="13320" width="0" style="50" hidden="1" customWidth="1"/>
    <col min="13321" max="13321" width="13.140625" style="50" customWidth="1"/>
    <col min="13322" max="13322" width="0" style="50" hidden="1" customWidth="1"/>
    <col min="13323" max="13323" width="12" style="50" customWidth="1"/>
    <col min="13324" max="13324" width="11.5703125" style="50" customWidth="1"/>
    <col min="13325" max="13325" width="0" style="50" hidden="1" customWidth="1"/>
    <col min="13326" max="13326" width="9.85546875" style="50" customWidth="1"/>
    <col min="13327" max="13327" width="10.140625" style="50" customWidth="1"/>
    <col min="13328" max="13328" width="0" style="50" hidden="1" customWidth="1"/>
    <col min="13329" max="13330" width="10.140625" style="50" customWidth="1"/>
    <col min="13331" max="13331" width="12.5703125" style="50" customWidth="1"/>
    <col min="13332" max="13332" width="12.140625" style="50" customWidth="1"/>
    <col min="13333" max="13333" width="13" style="50" customWidth="1"/>
    <col min="13334" max="13565" width="9.140625" style="50"/>
    <col min="13566" max="13566" width="1.85546875" style="50" customWidth="1"/>
    <col min="13567" max="13567" width="29.5703125" style="50" customWidth="1"/>
    <col min="13568" max="13568" width="10.7109375" style="50" customWidth="1"/>
    <col min="13569" max="13570" width="0" style="50" hidden="1" customWidth="1"/>
    <col min="13571" max="13571" width="12.85546875" style="50" customWidth="1"/>
    <col min="13572" max="13573" width="0" style="50" hidden="1" customWidth="1"/>
    <col min="13574" max="13574" width="11" style="50" customWidth="1"/>
    <col min="13575" max="13576" width="0" style="50" hidden="1" customWidth="1"/>
    <col min="13577" max="13577" width="13.140625" style="50" customWidth="1"/>
    <col min="13578" max="13578" width="0" style="50" hidden="1" customWidth="1"/>
    <col min="13579" max="13579" width="12" style="50" customWidth="1"/>
    <col min="13580" max="13580" width="11.5703125" style="50" customWidth="1"/>
    <col min="13581" max="13581" width="0" style="50" hidden="1" customWidth="1"/>
    <col min="13582" max="13582" width="9.85546875" style="50" customWidth="1"/>
    <col min="13583" max="13583" width="10.140625" style="50" customWidth="1"/>
    <col min="13584" max="13584" width="0" style="50" hidden="1" customWidth="1"/>
    <col min="13585" max="13586" width="10.140625" style="50" customWidth="1"/>
    <col min="13587" max="13587" width="12.5703125" style="50" customWidth="1"/>
    <col min="13588" max="13588" width="12.140625" style="50" customWidth="1"/>
    <col min="13589" max="13589" width="13" style="50" customWidth="1"/>
    <col min="13590" max="13821" width="9.140625" style="50"/>
    <col min="13822" max="13822" width="1.85546875" style="50" customWidth="1"/>
    <col min="13823" max="13823" width="29.5703125" style="50" customWidth="1"/>
    <col min="13824" max="13824" width="10.7109375" style="50" customWidth="1"/>
    <col min="13825" max="13826" width="0" style="50" hidden="1" customWidth="1"/>
    <col min="13827" max="13827" width="12.85546875" style="50" customWidth="1"/>
    <col min="13828" max="13829" width="0" style="50" hidden="1" customWidth="1"/>
    <col min="13830" max="13830" width="11" style="50" customWidth="1"/>
    <col min="13831" max="13832" width="0" style="50" hidden="1" customWidth="1"/>
    <col min="13833" max="13833" width="13.140625" style="50" customWidth="1"/>
    <col min="13834" max="13834" width="0" style="50" hidden="1" customWidth="1"/>
    <col min="13835" max="13835" width="12" style="50" customWidth="1"/>
    <col min="13836" max="13836" width="11.5703125" style="50" customWidth="1"/>
    <col min="13837" max="13837" width="0" style="50" hidden="1" customWidth="1"/>
    <col min="13838" max="13838" width="9.85546875" style="50" customWidth="1"/>
    <col min="13839" max="13839" width="10.140625" style="50" customWidth="1"/>
    <col min="13840" max="13840" width="0" style="50" hidden="1" customWidth="1"/>
    <col min="13841" max="13842" width="10.140625" style="50" customWidth="1"/>
    <col min="13843" max="13843" width="12.5703125" style="50" customWidth="1"/>
    <col min="13844" max="13844" width="12.140625" style="50" customWidth="1"/>
    <col min="13845" max="13845" width="13" style="50" customWidth="1"/>
    <col min="13846" max="14077" width="9.140625" style="50"/>
    <col min="14078" max="14078" width="1.85546875" style="50" customWidth="1"/>
    <col min="14079" max="14079" width="29.5703125" style="50" customWidth="1"/>
    <col min="14080" max="14080" width="10.7109375" style="50" customWidth="1"/>
    <col min="14081" max="14082" width="0" style="50" hidden="1" customWidth="1"/>
    <col min="14083" max="14083" width="12.85546875" style="50" customWidth="1"/>
    <col min="14084" max="14085" width="0" style="50" hidden="1" customWidth="1"/>
    <col min="14086" max="14086" width="11" style="50" customWidth="1"/>
    <col min="14087" max="14088" width="0" style="50" hidden="1" customWidth="1"/>
    <col min="14089" max="14089" width="13.140625" style="50" customWidth="1"/>
    <col min="14090" max="14090" width="0" style="50" hidden="1" customWidth="1"/>
    <col min="14091" max="14091" width="12" style="50" customWidth="1"/>
    <col min="14092" max="14092" width="11.5703125" style="50" customWidth="1"/>
    <col min="14093" max="14093" width="0" style="50" hidden="1" customWidth="1"/>
    <col min="14094" max="14094" width="9.85546875" style="50" customWidth="1"/>
    <col min="14095" max="14095" width="10.140625" style="50" customWidth="1"/>
    <col min="14096" max="14096" width="0" style="50" hidden="1" customWidth="1"/>
    <col min="14097" max="14098" width="10.140625" style="50" customWidth="1"/>
    <col min="14099" max="14099" width="12.5703125" style="50" customWidth="1"/>
    <col min="14100" max="14100" width="12.140625" style="50" customWidth="1"/>
    <col min="14101" max="14101" width="13" style="50" customWidth="1"/>
    <col min="14102" max="14333" width="9.140625" style="50"/>
    <col min="14334" max="14334" width="1.85546875" style="50" customWidth="1"/>
    <col min="14335" max="14335" width="29.5703125" style="50" customWidth="1"/>
    <col min="14336" max="14336" width="10.7109375" style="50" customWidth="1"/>
    <col min="14337" max="14338" width="0" style="50" hidden="1" customWidth="1"/>
    <col min="14339" max="14339" width="12.85546875" style="50" customWidth="1"/>
    <col min="14340" max="14341" width="0" style="50" hidden="1" customWidth="1"/>
    <col min="14342" max="14342" width="11" style="50" customWidth="1"/>
    <col min="14343" max="14344" width="0" style="50" hidden="1" customWidth="1"/>
    <col min="14345" max="14345" width="13.140625" style="50" customWidth="1"/>
    <col min="14346" max="14346" width="0" style="50" hidden="1" customWidth="1"/>
    <col min="14347" max="14347" width="12" style="50" customWidth="1"/>
    <col min="14348" max="14348" width="11.5703125" style="50" customWidth="1"/>
    <col min="14349" max="14349" width="0" style="50" hidden="1" customWidth="1"/>
    <col min="14350" max="14350" width="9.85546875" style="50" customWidth="1"/>
    <col min="14351" max="14351" width="10.140625" style="50" customWidth="1"/>
    <col min="14352" max="14352" width="0" style="50" hidden="1" customWidth="1"/>
    <col min="14353" max="14354" width="10.140625" style="50" customWidth="1"/>
    <col min="14355" max="14355" width="12.5703125" style="50" customWidth="1"/>
    <col min="14356" max="14356" width="12.140625" style="50" customWidth="1"/>
    <col min="14357" max="14357" width="13" style="50" customWidth="1"/>
    <col min="14358" max="14589" width="9.140625" style="50"/>
    <col min="14590" max="14590" width="1.85546875" style="50" customWidth="1"/>
    <col min="14591" max="14591" width="29.5703125" style="50" customWidth="1"/>
    <col min="14592" max="14592" width="10.7109375" style="50" customWidth="1"/>
    <col min="14593" max="14594" width="0" style="50" hidden="1" customWidth="1"/>
    <col min="14595" max="14595" width="12.85546875" style="50" customWidth="1"/>
    <col min="14596" max="14597" width="0" style="50" hidden="1" customWidth="1"/>
    <col min="14598" max="14598" width="11" style="50" customWidth="1"/>
    <col min="14599" max="14600" width="0" style="50" hidden="1" customWidth="1"/>
    <col min="14601" max="14601" width="13.140625" style="50" customWidth="1"/>
    <col min="14602" max="14602" width="0" style="50" hidden="1" customWidth="1"/>
    <col min="14603" max="14603" width="12" style="50" customWidth="1"/>
    <col min="14604" max="14604" width="11.5703125" style="50" customWidth="1"/>
    <col min="14605" max="14605" width="0" style="50" hidden="1" customWidth="1"/>
    <col min="14606" max="14606" width="9.85546875" style="50" customWidth="1"/>
    <col min="14607" max="14607" width="10.140625" style="50" customWidth="1"/>
    <col min="14608" max="14608" width="0" style="50" hidden="1" customWidth="1"/>
    <col min="14609" max="14610" width="10.140625" style="50" customWidth="1"/>
    <col min="14611" max="14611" width="12.5703125" style="50" customWidth="1"/>
    <col min="14612" max="14612" width="12.140625" style="50" customWidth="1"/>
    <col min="14613" max="14613" width="13" style="50" customWidth="1"/>
    <col min="14614" max="14845" width="9.140625" style="50"/>
    <col min="14846" max="14846" width="1.85546875" style="50" customWidth="1"/>
    <col min="14847" max="14847" width="29.5703125" style="50" customWidth="1"/>
    <col min="14848" max="14848" width="10.7109375" style="50" customWidth="1"/>
    <col min="14849" max="14850" width="0" style="50" hidden="1" customWidth="1"/>
    <col min="14851" max="14851" width="12.85546875" style="50" customWidth="1"/>
    <col min="14852" max="14853" width="0" style="50" hidden="1" customWidth="1"/>
    <col min="14854" max="14854" width="11" style="50" customWidth="1"/>
    <col min="14855" max="14856" width="0" style="50" hidden="1" customWidth="1"/>
    <col min="14857" max="14857" width="13.140625" style="50" customWidth="1"/>
    <col min="14858" max="14858" width="0" style="50" hidden="1" customWidth="1"/>
    <col min="14859" max="14859" width="12" style="50" customWidth="1"/>
    <col min="14860" max="14860" width="11.5703125" style="50" customWidth="1"/>
    <col min="14861" max="14861" width="0" style="50" hidden="1" customWidth="1"/>
    <col min="14862" max="14862" width="9.85546875" style="50" customWidth="1"/>
    <col min="14863" max="14863" width="10.140625" style="50" customWidth="1"/>
    <col min="14864" max="14864" width="0" style="50" hidden="1" customWidth="1"/>
    <col min="14865" max="14866" width="10.140625" style="50" customWidth="1"/>
    <col min="14867" max="14867" width="12.5703125" style="50" customWidth="1"/>
    <col min="14868" max="14868" width="12.140625" style="50" customWidth="1"/>
    <col min="14869" max="14869" width="13" style="50" customWidth="1"/>
    <col min="14870" max="15101" width="9.140625" style="50"/>
    <col min="15102" max="15102" width="1.85546875" style="50" customWidth="1"/>
    <col min="15103" max="15103" width="29.5703125" style="50" customWidth="1"/>
    <col min="15104" max="15104" width="10.7109375" style="50" customWidth="1"/>
    <col min="15105" max="15106" width="0" style="50" hidden="1" customWidth="1"/>
    <col min="15107" max="15107" width="12.85546875" style="50" customWidth="1"/>
    <col min="15108" max="15109" width="0" style="50" hidden="1" customWidth="1"/>
    <col min="15110" max="15110" width="11" style="50" customWidth="1"/>
    <col min="15111" max="15112" width="0" style="50" hidden="1" customWidth="1"/>
    <col min="15113" max="15113" width="13.140625" style="50" customWidth="1"/>
    <col min="15114" max="15114" width="0" style="50" hidden="1" customWidth="1"/>
    <col min="15115" max="15115" width="12" style="50" customWidth="1"/>
    <col min="15116" max="15116" width="11.5703125" style="50" customWidth="1"/>
    <col min="15117" max="15117" width="0" style="50" hidden="1" customWidth="1"/>
    <col min="15118" max="15118" width="9.85546875" style="50" customWidth="1"/>
    <col min="15119" max="15119" width="10.140625" style="50" customWidth="1"/>
    <col min="15120" max="15120" width="0" style="50" hidden="1" customWidth="1"/>
    <col min="15121" max="15122" width="10.140625" style="50" customWidth="1"/>
    <col min="15123" max="15123" width="12.5703125" style="50" customWidth="1"/>
    <col min="15124" max="15124" width="12.140625" style="50" customWidth="1"/>
    <col min="15125" max="15125" width="13" style="50" customWidth="1"/>
    <col min="15126" max="15357" width="9.140625" style="50"/>
    <col min="15358" max="15358" width="1.85546875" style="50" customWidth="1"/>
    <col min="15359" max="15359" width="29.5703125" style="50" customWidth="1"/>
    <col min="15360" max="15360" width="10.7109375" style="50" customWidth="1"/>
    <col min="15361" max="15362" width="0" style="50" hidden="1" customWidth="1"/>
    <col min="15363" max="15363" width="12.85546875" style="50" customWidth="1"/>
    <col min="15364" max="15365" width="0" style="50" hidden="1" customWidth="1"/>
    <col min="15366" max="15366" width="11" style="50" customWidth="1"/>
    <col min="15367" max="15368" width="0" style="50" hidden="1" customWidth="1"/>
    <col min="15369" max="15369" width="13.140625" style="50" customWidth="1"/>
    <col min="15370" max="15370" width="0" style="50" hidden="1" customWidth="1"/>
    <col min="15371" max="15371" width="12" style="50" customWidth="1"/>
    <col min="15372" max="15372" width="11.5703125" style="50" customWidth="1"/>
    <col min="15373" max="15373" width="0" style="50" hidden="1" customWidth="1"/>
    <col min="15374" max="15374" width="9.85546875" style="50" customWidth="1"/>
    <col min="15375" max="15375" width="10.140625" style="50" customWidth="1"/>
    <col min="15376" max="15376" width="0" style="50" hidden="1" customWidth="1"/>
    <col min="15377" max="15378" width="10.140625" style="50" customWidth="1"/>
    <col min="15379" max="15379" width="12.5703125" style="50" customWidth="1"/>
    <col min="15380" max="15380" width="12.140625" style="50" customWidth="1"/>
    <col min="15381" max="15381" width="13" style="50" customWidth="1"/>
    <col min="15382" max="15613" width="9.140625" style="50"/>
    <col min="15614" max="15614" width="1.85546875" style="50" customWidth="1"/>
    <col min="15615" max="15615" width="29.5703125" style="50" customWidth="1"/>
    <col min="15616" max="15616" width="10.7109375" style="50" customWidth="1"/>
    <col min="15617" max="15618" width="0" style="50" hidden="1" customWidth="1"/>
    <col min="15619" max="15619" width="12.85546875" style="50" customWidth="1"/>
    <col min="15620" max="15621" width="0" style="50" hidden="1" customWidth="1"/>
    <col min="15622" max="15622" width="11" style="50" customWidth="1"/>
    <col min="15623" max="15624" width="0" style="50" hidden="1" customWidth="1"/>
    <col min="15625" max="15625" width="13.140625" style="50" customWidth="1"/>
    <col min="15626" max="15626" width="0" style="50" hidden="1" customWidth="1"/>
    <col min="15627" max="15627" width="12" style="50" customWidth="1"/>
    <col min="15628" max="15628" width="11.5703125" style="50" customWidth="1"/>
    <col min="15629" max="15629" width="0" style="50" hidden="1" customWidth="1"/>
    <col min="15630" max="15630" width="9.85546875" style="50" customWidth="1"/>
    <col min="15631" max="15631" width="10.140625" style="50" customWidth="1"/>
    <col min="15632" max="15632" width="0" style="50" hidden="1" customWidth="1"/>
    <col min="15633" max="15634" width="10.140625" style="50" customWidth="1"/>
    <col min="15635" max="15635" width="12.5703125" style="50" customWidth="1"/>
    <col min="15636" max="15636" width="12.140625" style="50" customWidth="1"/>
    <col min="15637" max="15637" width="13" style="50" customWidth="1"/>
    <col min="15638" max="15869" width="9.140625" style="50"/>
    <col min="15870" max="15870" width="1.85546875" style="50" customWidth="1"/>
    <col min="15871" max="15871" width="29.5703125" style="50" customWidth="1"/>
    <col min="15872" max="15872" width="10.7109375" style="50" customWidth="1"/>
    <col min="15873" max="15874" width="0" style="50" hidden="1" customWidth="1"/>
    <col min="15875" max="15875" width="12.85546875" style="50" customWidth="1"/>
    <col min="15876" max="15877" width="0" style="50" hidden="1" customWidth="1"/>
    <col min="15878" max="15878" width="11" style="50" customWidth="1"/>
    <col min="15879" max="15880" width="0" style="50" hidden="1" customWidth="1"/>
    <col min="15881" max="15881" width="13.140625" style="50" customWidth="1"/>
    <col min="15882" max="15882" width="0" style="50" hidden="1" customWidth="1"/>
    <col min="15883" max="15883" width="12" style="50" customWidth="1"/>
    <col min="15884" max="15884" width="11.5703125" style="50" customWidth="1"/>
    <col min="15885" max="15885" width="0" style="50" hidden="1" customWidth="1"/>
    <col min="15886" max="15886" width="9.85546875" style="50" customWidth="1"/>
    <col min="15887" max="15887" width="10.140625" style="50" customWidth="1"/>
    <col min="15888" max="15888" width="0" style="50" hidden="1" customWidth="1"/>
    <col min="15889" max="15890" width="10.140625" style="50" customWidth="1"/>
    <col min="15891" max="15891" width="12.5703125" style="50" customWidth="1"/>
    <col min="15892" max="15892" width="12.140625" style="50" customWidth="1"/>
    <col min="15893" max="15893" width="13" style="50" customWidth="1"/>
    <col min="15894" max="16125" width="9.140625" style="50"/>
    <col min="16126" max="16126" width="1.85546875" style="50" customWidth="1"/>
    <col min="16127" max="16127" width="29.5703125" style="50" customWidth="1"/>
    <col min="16128" max="16128" width="10.7109375" style="50" customWidth="1"/>
    <col min="16129" max="16130" width="0" style="50" hidden="1" customWidth="1"/>
    <col min="16131" max="16131" width="12.85546875" style="50" customWidth="1"/>
    <col min="16132" max="16133" width="0" style="50" hidden="1" customWidth="1"/>
    <col min="16134" max="16134" width="11" style="50" customWidth="1"/>
    <col min="16135" max="16136" width="0" style="50" hidden="1" customWidth="1"/>
    <col min="16137" max="16137" width="13.140625" style="50" customWidth="1"/>
    <col min="16138" max="16138" width="0" style="50" hidden="1" customWidth="1"/>
    <col min="16139" max="16139" width="12" style="50" customWidth="1"/>
    <col min="16140" max="16140" width="11.5703125" style="50" customWidth="1"/>
    <col min="16141" max="16141" width="0" style="50" hidden="1" customWidth="1"/>
    <col min="16142" max="16142" width="9.85546875" style="50" customWidth="1"/>
    <col min="16143" max="16143" width="10.140625" style="50" customWidth="1"/>
    <col min="16144" max="16144" width="0" style="50" hidden="1" customWidth="1"/>
    <col min="16145" max="16146" width="10.140625" style="50" customWidth="1"/>
    <col min="16147" max="16147" width="12.5703125" style="50" customWidth="1"/>
    <col min="16148" max="16148" width="12.140625" style="50" customWidth="1"/>
    <col min="16149" max="16149" width="13" style="50" customWidth="1"/>
    <col min="16150" max="16384" width="9.140625" style="50"/>
  </cols>
  <sheetData>
    <row r="1" spans="1:53" ht="24" customHeight="1" x14ac:dyDescent="0.25">
      <c r="Q1" s="125"/>
      <c r="U1" s="126" t="s">
        <v>96</v>
      </c>
    </row>
    <row r="2" spans="1:53" ht="44.25" customHeight="1" x14ac:dyDescent="0.2">
      <c r="B2" s="164" t="s">
        <v>94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53" ht="18.75" customHeight="1" x14ac:dyDescent="0.2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53" ht="29.25" customHeight="1" x14ac:dyDescent="0.2">
      <c r="B4" s="166" t="s">
        <v>68</v>
      </c>
      <c r="C4" s="167" t="s">
        <v>90</v>
      </c>
      <c r="D4" s="167"/>
      <c r="E4" s="167"/>
      <c r="F4" s="167"/>
      <c r="G4" s="167"/>
      <c r="H4" s="167"/>
      <c r="I4" s="167"/>
      <c r="J4" s="167"/>
      <c r="K4" s="167"/>
      <c r="L4" s="167"/>
      <c r="M4" s="167" t="s">
        <v>91</v>
      </c>
      <c r="N4" s="167"/>
      <c r="O4" s="167"/>
      <c r="P4" s="167"/>
      <c r="Q4" s="167"/>
      <c r="R4" s="167"/>
      <c r="S4" s="167" t="s">
        <v>54</v>
      </c>
      <c r="T4" s="167"/>
      <c r="U4" s="167"/>
    </row>
    <row r="5" spans="1:53" s="53" customFormat="1" ht="16.5" customHeight="1" x14ac:dyDescent="0.25">
      <c r="A5" s="52"/>
      <c r="B5" s="166"/>
      <c r="C5" s="121"/>
      <c r="D5" s="168" t="s">
        <v>38</v>
      </c>
      <c r="E5" s="169"/>
      <c r="F5" s="170"/>
      <c r="G5" s="168" t="s">
        <v>55</v>
      </c>
      <c r="H5" s="169"/>
      <c r="I5" s="170"/>
      <c r="J5" s="168" t="s">
        <v>56</v>
      </c>
      <c r="K5" s="169"/>
      <c r="L5" s="170"/>
      <c r="M5" s="171" t="str">
        <f>D5</f>
        <v>2022 год</v>
      </c>
      <c r="N5" s="171"/>
      <c r="O5" s="171" t="str">
        <f>G5</f>
        <v>2023 год</v>
      </c>
      <c r="P5" s="171"/>
      <c r="Q5" s="169" t="str">
        <f>J5</f>
        <v>2024 год</v>
      </c>
      <c r="R5" s="170"/>
      <c r="S5" s="122" t="str">
        <f>D5</f>
        <v>2022 год</v>
      </c>
      <c r="T5" s="122" t="str">
        <f>G5</f>
        <v>2023 год</v>
      </c>
      <c r="U5" s="122" t="str">
        <f>J5</f>
        <v>2024 год</v>
      </c>
    </row>
    <row r="6" spans="1:53" s="54" customFormat="1" ht="76.5" customHeight="1" x14ac:dyDescent="0.2">
      <c r="B6" s="166"/>
      <c r="C6" s="123" t="s">
        <v>57</v>
      </c>
      <c r="D6" s="123" t="s">
        <v>60</v>
      </c>
      <c r="E6" s="123" t="s">
        <v>58</v>
      </c>
      <c r="F6" s="123" t="s">
        <v>59</v>
      </c>
      <c r="G6" s="74" t="s">
        <v>60</v>
      </c>
      <c r="H6" s="123" t="s">
        <v>58</v>
      </c>
      <c r="I6" s="123" t="s">
        <v>59</v>
      </c>
      <c r="J6" s="123" t="s">
        <v>60</v>
      </c>
      <c r="K6" s="123" t="s">
        <v>58</v>
      </c>
      <c r="L6" s="123" t="s">
        <v>59</v>
      </c>
      <c r="M6" s="123" t="s">
        <v>70</v>
      </c>
      <c r="N6" s="123" t="s">
        <v>61</v>
      </c>
      <c r="O6" s="123" t="str">
        <f>M6</f>
        <v>Количество животных к отлову (шт)</v>
      </c>
      <c r="P6" s="123" t="s">
        <v>61</v>
      </c>
      <c r="Q6" s="123" t="str">
        <f>M6</f>
        <v>Количество животных к отлову (шт)</v>
      </c>
      <c r="R6" s="123" t="s">
        <v>61</v>
      </c>
      <c r="S6" s="123" t="s">
        <v>59</v>
      </c>
      <c r="T6" s="123" t="s">
        <v>59</v>
      </c>
      <c r="U6" s="123" t="s">
        <v>59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</row>
    <row r="7" spans="1:53" s="56" customFormat="1" ht="20.100000000000001" customHeight="1" x14ac:dyDescent="0.25">
      <c r="B7" s="75" t="s">
        <v>1</v>
      </c>
      <c r="C7" s="72">
        <f>Расчет!I12</f>
        <v>0.4</v>
      </c>
      <c r="D7" s="72">
        <f>MROUND(Расчет!L12/1000,0.1)</f>
        <v>383</v>
      </c>
      <c r="E7" s="72">
        <f t="shared" ref="E7:E24" si="0">D7*0.1</f>
        <v>38.300000000000004</v>
      </c>
      <c r="F7" s="72">
        <f t="shared" ref="F7:F24" si="1">CEILING((E7+D7),0.1)</f>
        <v>421.3</v>
      </c>
      <c r="G7" s="72">
        <f>MROUND(Расчет!M12/1000,0.1)</f>
        <v>383</v>
      </c>
      <c r="H7" s="72">
        <f>G7*0.1</f>
        <v>38.300000000000004</v>
      </c>
      <c r="I7" s="72">
        <f>Расчет!S12</f>
        <v>421.3</v>
      </c>
      <c r="J7" s="72">
        <f>MROUND(Расчет!N12/1000,0.1)</f>
        <v>383</v>
      </c>
      <c r="K7" s="72">
        <f>H7</f>
        <v>38.300000000000004</v>
      </c>
      <c r="L7" s="72">
        <f>I7</f>
        <v>421.3</v>
      </c>
      <c r="M7" s="57">
        <f>Расчет!F12</f>
        <v>116</v>
      </c>
      <c r="N7" s="73">
        <f>Расчет!U12</f>
        <v>2128.3000000000002</v>
      </c>
      <c r="O7" s="57">
        <f>Расчет!G12</f>
        <v>116</v>
      </c>
      <c r="P7" s="73">
        <f>Расчет!V12</f>
        <v>2128.3000000000002</v>
      </c>
      <c r="Q7" s="57">
        <f>Расчет!H12</f>
        <v>116</v>
      </c>
      <c r="R7" s="73">
        <f>Расчет!W12</f>
        <v>2128.3000000000002</v>
      </c>
      <c r="S7" s="73">
        <f>F7+N7</f>
        <v>2549.6000000000004</v>
      </c>
      <c r="T7" s="73">
        <f t="shared" ref="T7:T24" si="2">I7+P7</f>
        <v>2549.6000000000004</v>
      </c>
      <c r="U7" s="73">
        <f t="shared" ref="U7:U24" si="3">L7+R7</f>
        <v>2549.6000000000004</v>
      </c>
      <c r="V7" s="58"/>
      <c r="W7" s="59"/>
      <c r="X7" s="60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</row>
    <row r="8" spans="1:53" s="56" customFormat="1" ht="20.100000000000001" customHeight="1" x14ac:dyDescent="0.25">
      <c r="B8" s="75" t="s">
        <v>2</v>
      </c>
      <c r="C8" s="72">
        <f>Расчет!I13</f>
        <v>0.4</v>
      </c>
      <c r="D8" s="72">
        <f>MROUND(Расчет!L13/1000,0.1)</f>
        <v>383</v>
      </c>
      <c r="E8" s="72">
        <f t="shared" si="0"/>
        <v>38.300000000000004</v>
      </c>
      <c r="F8" s="72">
        <f t="shared" si="1"/>
        <v>421.3</v>
      </c>
      <c r="G8" s="72">
        <f>MROUND(Расчет!M13/1000,0.1)</f>
        <v>383</v>
      </c>
      <c r="H8" s="72">
        <f t="shared" ref="H8:H24" si="4">G8*0.1</f>
        <v>38.300000000000004</v>
      </c>
      <c r="I8" s="72">
        <f>Расчет!S13</f>
        <v>421.3</v>
      </c>
      <c r="J8" s="72">
        <f>MROUND(Расчет!N13/1000,0.1)</f>
        <v>383</v>
      </c>
      <c r="K8" s="72">
        <f t="shared" ref="K8:K24" si="5">H8</f>
        <v>38.300000000000004</v>
      </c>
      <c r="L8" s="72">
        <f t="shared" ref="L8:L24" si="6">I8</f>
        <v>421.3</v>
      </c>
      <c r="M8" s="57">
        <f>Расчет!F13</f>
        <v>143</v>
      </c>
      <c r="N8" s="73">
        <f>Расчет!U13</f>
        <v>2623.6000000000004</v>
      </c>
      <c r="O8" s="57">
        <f>Расчет!G13</f>
        <v>143</v>
      </c>
      <c r="P8" s="73">
        <f>Расчет!V13</f>
        <v>2623.6000000000004</v>
      </c>
      <c r="Q8" s="57">
        <f>Расчет!H13</f>
        <v>143</v>
      </c>
      <c r="R8" s="73">
        <f>Расчет!W13</f>
        <v>2623.6000000000004</v>
      </c>
      <c r="S8" s="73">
        <f t="shared" ref="S8:S24" si="7">N8+F8</f>
        <v>3044.9000000000005</v>
      </c>
      <c r="T8" s="73">
        <f t="shared" si="2"/>
        <v>3044.9000000000005</v>
      </c>
      <c r="U8" s="73">
        <f t="shared" si="3"/>
        <v>3044.9000000000005</v>
      </c>
      <c r="V8" s="58"/>
      <c r="W8" s="59"/>
      <c r="X8" s="60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3" s="56" customFormat="1" ht="20.100000000000001" customHeight="1" x14ac:dyDescent="0.25">
      <c r="B9" s="75" t="s">
        <v>3</v>
      </c>
      <c r="C9" s="72">
        <f>Расчет!I14</f>
        <v>0.2</v>
      </c>
      <c r="D9" s="72">
        <f>MROUND(Расчет!L14/1000,0.1)</f>
        <v>191.5</v>
      </c>
      <c r="E9" s="72">
        <f t="shared" si="0"/>
        <v>19.150000000000002</v>
      </c>
      <c r="F9" s="72">
        <f t="shared" si="1"/>
        <v>210.70000000000002</v>
      </c>
      <c r="G9" s="72">
        <f>MROUND(Расчет!M14/1000,0.1)</f>
        <v>191.5</v>
      </c>
      <c r="H9" s="72">
        <f t="shared" si="4"/>
        <v>19.150000000000002</v>
      </c>
      <c r="I9" s="72">
        <f>Расчет!S14</f>
        <v>210.7</v>
      </c>
      <c r="J9" s="72">
        <f>MROUND(Расчет!N14/1000,0.01)</f>
        <v>191.48000000000002</v>
      </c>
      <c r="K9" s="72">
        <f t="shared" si="5"/>
        <v>19.150000000000002</v>
      </c>
      <c r="L9" s="72">
        <f t="shared" si="6"/>
        <v>210.7</v>
      </c>
      <c r="M9" s="57">
        <f>Расчет!F14</f>
        <v>78</v>
      </c>
      <c r="N9" s="73">
        <f>Расчет!U14</f>
        <v>1431.1000000000001</v>
      </c>
      <c r="O9" s="57">
        <f>Расчет!G14</f>
        <v>78</v>
      </c>
      <c r="P9" s="73">
        <f>Расчет!V14</f>
        <v>1431.1000000000001</v>
      </c>
      <c r="Q9" s="57">
        <f>Расчет!H14</f>
        <v>78</v>
      </c>
      <c r="R9" s="73">
        <f>Расчет!W14</f>
        <v>1431.1000000000001</v>
      </c>
      <c r="S9" s="73">
        <f t="shared" si="7"/>
        <v>1641.8000000000002</v>
      </c>
      <c r="T9" s="73">
        <f t="shared" si="2"/>
        <v>1641.8000000000002</v>
      </c>
      <c r="U9" s="73">
        <f t="shared" si="3"/>
        <v>1641.8000000000002</v>
      </c>
      <c r="V9" s="58"/>
      <c r="W9" s="59"/>
      <c r="X9" s="60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</row>
    <row r="10" spans="1:53" s="56" customFormat="1" ht="20.100000000000001" customHeight="1" x14ac:dyDescent="0.25">
      <c r="B10" s="75" t="s">
        <v>4</v>
      </c>
      <c r="C10" s="72">
        <f>Расчет!I15</f>
        <v>0.6</v>
      </c>
      <c r="D10" s="72">
        <f>MROUND(Расчет!L15/1000,0.01)</f>
        <v>574.45000000000005</v>
      </c>
      <c r="E10" s="72">
        <f t="shared" si="0"/>
        <v>57.445000000000007</v>
      </c>
      <c r="F10" s="72">
        <f t="shared" si="1"/>
        <v>631.90000000000009</v>
      </c>
      <c r="G10" s="72">
        <f>MROUND(Расчет!M15/1000,0.01)</f>
        <v>574.45000000000005</v>
      </c>
      <c r="H10" s="72">
        <f t="shared" si="4"/>
        <v>57.445000000000007</v>
      </c>
      <c r="I10" s="72">
        <f>Расчет!S15</f>
        <v>631.9</v>
      </c>
      <c r="J10" s="72">
        <f>MROUND(Расчет!N15/1000,0.01)</f>
        <v>574.45000000000005</v>
      </c>
      <c r="K10" s="72">
        <f t="shared" si="5"/>
        <v>57.445000000000007</v>
      </c>
      <c r="L10" s="72">
        <f t="shared" si="6"/>
        <v>631.9</v>
      </c>
      <c r="M10" s="57">
        <f>Расчет!F15</f>
        <v>266</v>
      </c>
      <c r="N10" s="73">
        <f>Расчет!U15</f>
        <v>4880.3</v>
      </c>
      <c r="O10" s="57">
        <f>Расчет!G15</f>
        <v>266</v>
      </c>
      <c r="P10" s="73">
        <f>Расчет!V15</f>
        <v>4880.3</v>
      </c>
      <c r="Q10" s="57">
        <f>Расчет!H15</f>
        <v>266</v>
      </c>
      <c r="R10" s="73">
        <f>Расчет!W15</f>
        <v>4880.3</v>
      </c>
      <c r="S10" s="73">
        <f t="shared" si="7"/>
        <v>5512.2000000000007</v>
      </c>
      <c r="T10" s="73">
        <f t="shared" si="2"/>
        <v>5512.2</v>
      </c>
      <c r="U10" s="73">
        <f t="shared" si="3"/>
        <v>5512.2</v>
      </c>
      <c r="V10" s="58"/>
      <c r="W10" s="59"/>
      <c r="X10" s="60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1:53" s="56" customFormat="1" ht="20.100000000000001" customHeight="1" x14ac:dyDescent="0.25">
      <c r="B11" s="75" t="s">
        <v>37</v>
      </c>
      <c r="C11" s="72">
        <f>Расчет!I16</f>
        <v>0.2</v>
      </c>
      <c r="D11" s="72">
        <f>MROUND(Расчет!L16/1000,0.01)</f>
        <v>191.48000000000002</v>
      </c>
      <c r="E11" s="72">
        <f t="shared" si="0"/>
        <v>19.148000000000003</v>
      </c>
      <c r="F11" s="72">
        <f t="shared" si="1"/>
        <v>210.70000000000002</v>
      </c>
      <c r="G11" s="72">
        <f>MROUND(Расчет!M16/1000,0.01)</f>
        <v>191.48000000000002</v>
      </c>
      <c r="H11" s="72">
        <f t="shared" si="4"/>
        <v>19.148000000000003</v>
      </c>
      <c r="I11" s="72">
        <f>Расчет!S16</f>
        <v>210.7</v>
      </c>
      <c r="J11" s="72">
        <f>MROUND(Расчет!N16/1000,0.01)</f>
        <v>191.48000000000002</v>
      </c>
      <c r="K11" s="72">
        <f t="shared" si="5"/>
        <v>19.148000000000003</v>
      </c>
      <c r="L11" s="72">
        <f t="shared" si="6"/>
        <v>210.7</v>
      </c>
      <c r="M11" s="57">
        <f>Расчет!F16</f>
        <v>74</v>
      </c>
      <c r="N11" s="73">
        <f>Расчет!U16</f>
        <v>1357.7</v>
      </c>
      <c r="O11" s="57">
        <f>Расчет!G16</f>
        <v>74</v>
      </c>
      <c r="P11" s="73">
        <f>Расчет!V16</f>
        <v>1357.7</v>
      </c>
      <c r="Q11" s="57">
        <f>Расчет!H16</f>
        <v>74</v>
      </c>
      <c r="R11" s="73">
        <f>Расчет!W16</f>
        <v>1357.7</v>
      </c>
      <c r="S11" s="73">
        <f t="shared" si="7"/>
        <v>1568.4</v>
      </c>
      <c r="T11" s="73">
        <f t="shared" si="2"/>
        <v>1568.4</v>
      </c>
      <c r="U11" s="73">
        <f t="shared" si="3"/>
        <v>1568.4</v>
      </c>
      <c r="V11" s="58"/>
      <c r="W11" s="59"/>
      <c r="X11" s="60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1:53" s="56" customFormat="1" ht="20.100000000000001" customHeight="1" x14ac:dyDescent="0.25">
      <c r="B12" s="75" t="s">
        <v>5</v>
      </c>
      <c r="C12" s="72">
        <f>Расчет!I17</f>
        <v>0.4</v>
      </c>
      <c r="D12" s="72">
        <f>MROUND(Расчет!L17/1000,0.01)</f>
        <v>382.97</v>
      </c>
      <c r="E12" s="72">
        <f t="shared" si="0"/>
        <v>38.297000000000004</v>
      </c>
      <c r="F12" s="72">
        <f t="shared" si="1"/>
        <v>421.3</v>
      </c>
      <c r="G12" s="72">
        <f>MROUND(Расчет!M17/1000,0.01)</f>
        <v>382.97</v>
      </c>
      <c r="H12" s="72">
        <f t="shared" si="4"/>
        <v>38.297000000000004</v>
      </c>
      <c r="I12" s="72">
        <f>Расчет!S17</f>
        <v>421.3</v>
      </c>
      <c r="J12" s="72">
        <f>MROUND(Расчет!N17/1000,0.01)</f>
        <v>382.97</v>
      </c>
      <c r="K12" s="72">
        <f t="shared" si="5"/>
        <v>38.297000000000004</v>
      </c>
      <c r="L12" s="72">
        <f t="shared" si="6"/>
        <v>421.3</v>
      </c>
      <c r="M12" s="57">
        <f>Расчет!F17</f>
        <v>145</v>
      </c>
      <c r="N12" s="73">
        <f>Расчет!U17</f>
        <v>2660.3</v>
      </c>
      <c r="O12" s="57">
        <f>Расчет!G17</f>
        <v>145</v>
      </c>
      <c r="P12" s="73">
        <f>Расчет!V17</f>
        <v>2660.3</v>
      </c>
      <c r="Q12" s="57">
        <f>Расчет!H17</f>
        <v>145</v>
      </c>
      <c r="R12" s="73">
        <f>Расчет!W17</f>
        <v>2660.3</v>
      </c>
      <c r="S12" s="73">
        <f t="shared" si="7"/>
        <v>3081.6000000000004</v>
      </c>
      <c r="T12" s="73">
        <f t="shared" si="2"/>
        <v>3081.6000000000004</v>
      </c>
      <c r="U12" s="73">
        <f t="shared" si="3"/>
        <v>3081.6000000000004</v>
      </c>
      <c r="V12" s="58"/>
      <c r="W12" s="59"/>
      <c r="X12" s="60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3" s="56" customFormat="1" ht="20.100000000000001" customHeight="1" x14ac:dyDescent="0.25">
      <c r="B13" s="75" t="s">
        <v>6</v>
      </c>
      <c r="C13" s="72">
        <f>Расчет!I18</f>
        <v>0.6</v>
      </c>
      <c r="D13" s="72">
        <f>MROUND(Расчет!L18/1000,0.01)</f>
        <v>574.45000000000005</v>
      </c>
      <c r="E13" s="72">
        <f t="shared" si="0"/>
        <v>57.445000000000007</v>
      </c>
      <c r="F13" s="72">
        <f t="shared" si="1"/>
        <v>631.90000000000009</v>
      </c>
      <c r="G13" s="72">
        <f>MROUND(Расчет!M18/1000,0.01)</f>
        <v>574.45000000000005</v>
      </c>
      <c r="H13" s="72">
        <f t="shared" si="4"/>
        <v>57.445000000000007</v>
      </c>
      <c r="I13" s="72">
        <f>Расчет!S18</f>
        <v>631.9</v>
      </c>
      <c r="J13" s="72">
        <f>MROUND(Расчет!N18/1000,0.01)</f>
        <v>574.45000000000005</v>
      </c>
      <c r="K13" s="72">
        <f t="shared" si="5"/>
        <v>57.445000000000007</v>
      </c>
      <c r="L13" s="72">
        <f t="shared" si="6"/>
        <v>631.9</v>
      </c>
      <c r="M13" s="57">
        <f>Расчет!F18</f>
        <v>168</v>
      </c>
      <c r="N13" s="73">
        <f>Расчет!U18</f>
        <v>3082.3</v>
      </c>
      <c r="O13" s="57">
        <f>Расчет!G18</f>
        <v>168</v>
      </c>
      <c r="P13" s="73">
        <f>Расчет!V18</f>
        <v>3082.3</v>
      </c>
      <c r="Q13" s="57">
        <f>Расчет!H18</f>
        <v>168</v>
      </c>
      <c r="R13" s="73">
        <f>Расчет!W18</f>
        <v>3082.3</v>
      </c>
      <c r="S13" s="73">
        <f t="shared" si="7"/>
        <v>3714.2000000000003</v>
      </c>
      <c r="T13" s="73">
        <f t="shared" si="2"/>
        <v>3714.2000000000003</v>
      </c>
      <c r="U13" s="73">
        <f t="shared" si="3"/>
        <v>3714.2000000000003</v>
      </c>
      <c r="V13" s="58"/>
      <c r="W13" s="59"/>
      <c r="X13" s="60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s="56" customFormat="1" ht="20.100000000000001" customHeight="1" x14ac:dyDescent="0.25">
      <c r="B14" s="75" t="s">
        <v>7</v>
      </c>
      <c r="C14" s="72">
        <f>Расчет!I19</f>
        <v>0.4</v>
      </c>
      <c r="D14" s="72">
        <f>MROUND(Расчет!L19/1000,0.01)</f>
        <v>382.97</v>
      </c>
      <c r="E14" s="72">
        <f t="shared" si="0"/>
        <v>38.297000000000004</v>
      </c>
      <c r="F14" s="72">
        <f t="shared" si="1"/>
        <v>421.3</v>
      </c>
      <c r="G14" s="72">
        <f>MROUND(Расчет!M19/1000,0.01)</f>
        <v>382.97</v>
      </c>
      <c r="H14" s="72">
        <f t="shared" si="4"/>
        <v>38.297000000000004</v>
      </c>
      <c r="I14" s="72">
        <f>Расчет!S19</f>
        <v>421.3</v>
      </c>
      <c r="J14" s="72">
        <f>MROUND(Расчет!N19/1000,0.01)</f>
        <v>382.97</v>
      </c>
      <c r="K14" s="72">
        <f t="shared" si="5"/>
        <v>38.297000000000004</v>
      </c>
      <c r="L14" s="72">
        <f t="shared" si="6"/>
        <v>421.3</v>
      </c>
      <c r="M14" s="57">
        <f>Расчет!F19</f>
        <v>130</v>
      </c>
      <c r="N14" s="73">
        <f>Расчет!U19</f>
        <v>2385.1</v>
      </c>
      <c r="O14" s="57">
        <f>Расчет!G19</f>
        <v>130</v>
      </c>
      <c r="P14" s="73">
        <f>Расчет!V19</f>
        <v>2385.1</v>
      </c>
      <c r="Q14" s="57">
        <f>Расчет!H19</f>
        <v>130</v>
      </c>
      <c r="R14" s="73">
        <f>Расчет!W19</f>
        <v>2385.1</v>
      </c>
      <c r="S14" s="73">
        <f t="shared" si="7"/>
        <v>2806.4</v>
      </c>
      <c r="T14" s="73">
        <f t="shared" si="2"/>
        <v>2806.4</v>
      </c>
      <c r="U14" s="73">
        <f t="shared" si="3"/>
        <v>2806.4</v>
      </c>
      <c r="V14" s="58"/>
      <c r="W14" s="59"/>
      <c r="X14" s="60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</row>
    <row r="15" spans="1:53" s="56" customFormat="1" ht="20.100000000000001" customHeight="1" x14ac:dyDescent="0.25">
      <c r="B15" s="75" t="s">
        <v>8</v>
      </c>
      <c r="C15" s="72">
        <f>Расчет!I20</f>
        <v>0.6</v>
      </c>
      <c r="D15" s="72">
        <f>MROUND(Расчет!L20/1000,0.01)</f>
        <v>574.45000000000005</v>
      </c>
      <c r="E15" s="72">
        <f t="shared" si="0"/>
        <v>57.445000000000007</v>
      </c>
      <c r="F15" s="72">
        <f t="shared" si="1"/>
        <v>631.90000000000009</v>
      </c>
      <c r="G15" s="72">
        <f>MROUND(Расчет!M20/1000,0.01)</f>
        <v>574.45000000000005</v>
      </c>
      <c r="H15" s="72">
        <f t="shared" si="4"/>
        <v>57.445000000000007</v>
      </c>
      <c r="I15" s="72">
        <f>Расчет!S20</f>
        <v>631.9</v>
      </c>
      <c r="J15" s="72">
        <f>MROUND(Расчет!N20/1000,0.01)</f>
        <v>574.45000000000005</v>
      </c>
      <c r="K15" s="72">
        <f t="shared" si="5"/>
        <v>57.445000000000007</v>
      </c>
      <c r="L15" s="72">
        <f t="shared" si="6"/>
        <v>631.9</v>
      </c>
      <c r="M15" s="57">
        <f>Расчет!F20</f>
        <v>266</v>
      </c>
      <c r="N15" s="73">
        <f>Расчет!U20</f>
        <v>4880.3</v>
      </c>
      <c r="O15" s="57">
        <f>Расчет!G20</f>
        <v>266</v>
      </c>
      <c r="P15" s="73">
        <f>Расчет!V20</f>
        <v>4880.3</v>
      </c>
      <c r="Q15" s="57">
        <f>Расчет!H20</f>
        <v>266</v>
      </c>
      <c r="R15" s="73">
        <f>Расчет!W20</f>
        <v>4880.3</v>
      </c>
      <c r="S15" s="73">
        <f t="shared" si="7"/>
        <v>5512.2000000000007</v>
      </c>
      <c r="T15" s="73">
        <f t="shared" si="2"/>
        <v>5512.2</v>
      </c>
      <c r="U15" s="73">
        <f t="shared" si="3"/>
        <v>5512.2</v>
      </c>
      <c r="V15" s="58"/>
      <c r="W15" s="59"/>
      <c r="X15" s="60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</row>
    <row r="16" spans="1:53" s="56" customFormat="1" ht="17.25" customHeight="1" x14ac:dyDescent="0.25">
      <c r="B16" s="75" t="s">
        <v>9</v>
      </c>
      <c r="C16" s="72">
        <f>Расчет!I21</f>
        <v>0.6</v>
      </c>
      <c r="D16" s="72">
        <f>MROUND(Расчет!L21/1000,0.01)</f>
        <v>574.45000000000005</v>
      </c>
      <c r="E16" s="72">
        <f t="shared" si="0"/>
        <v>57.445000000000007</v>
      </c>
      <c r="F16" s="72">
        <f t="shared" si="1"/>
        <v>631.90000000000009</v>
      </c>
      <c r="G16" s="72">
        <f>MROUND(Расчет!M21/1000,0.01)</f>
        <v>574.45000000000005</v>
      </c>
      <c r="H16" s="72">
        <f t="shared" si="4"/>
        <v>57.445000000000007</v>
      </c>
      <c r="I16" s="72">
        <f>Расчет!S21</f>
        <v>631.9</v>
      </c>
      <c r="J16" s="72">
        <f>MROUND(Расчет!N21/1000,0.01)</f>
        <v>574.45000000000005</v>
      </c>
      <c r="K16" s="72">
        <f t="shared" si="5"/>
        <v>57.445000000000007</v>
      </c>
      <c r="L16" s="72">
        <f t="shared" si="6"/>
        <v>631.9</v>
      </c>
      <c r="M16" s="57">
        <f>Расчет!F21</f>
        <v>220</v>
      </c>
      <c r="N16" s="73">
        <f>Расчет!U21</f>
        <v>4036.3</v>
      </c>
      <c r="O16" s="57">
        <f>Расчет!G21</f>
        <v>220</v>
      </c>
      <c r="P16" s="73">
        <f>Расчет!V21</f>
        <v>4036.3</v>
      </c>
      <c r="Q16" s="57">
        <f>Расчет!H21</f>
        <v>220</v>
      </c>
      <c r="R16" s="73">
        <f>Расчет!W21</f>
        <v>4036.3</v>
      </c>
      <c r="S16" s="73">
        <f t="shared" si="7"/>
        <v>4668.2000000000007</v>
      </c>
      <c r="T16" s="73">
        <f t="shared" si="2"/>
        <v>4668.2</v>
      </c>
      <c r="U16" s="73">
        <f t="shared" si="3"/>
        <v>4668.2</v>
      </c>
      <c r="V16" s="58"/>
      <c r="W16" s="59"/>
      <c r="X16" s="60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s="56" customFormat="1" ht="20.100000000000001" customHeight="1" x14ac:dyDescent="0.25">
      <c r="B17" s="75" t="s">
        <v>10</v>
      </c>
      <c r="C17" s="72">
        <f>Расчет!I22</f>
        <v>0.6</v>
      </c>
      <c r="D17" s="72">
        <f>MROUND(Расчет!L22/1000,0.01)</f>
        <v>574.45000000000005</v>
      </c>
      <c r="E17" s="72">
        <f t="shared" si="0"/>
        <v>57.445000000000007</v>
      </c>
      <c r="F17" s="72">
        <f t="shared" si="1"/>
        <v>631.90000000000009</v>
      </c>
      <c r="G17" s="72">
        <f>MROUND(Расчет!M22/1000,0.01)</f>
        <v>574.45000000000005</v>
      </c>
      <c r="H17" s="72">
        <f t="shared" si="4"/>
        <v>57.445000000000007</v>
      </c>
      <c r="I17" s="72">
        <f>Расчет!S22</f>
        <v>631.9</v>
      </c>
      <c r="J17" s="72">
        <f>MROUND(Расчет!N22/1000,0.01)</f>
        <v>574.45000000000005</v>
      </c>
      <c r="K17" s="72">
        <f t="shared" si="5"/>
        <v>57.445000000000007</v>
      </c>
      <c r="L17" s="72">
        <f t="shared" si="6"/>
        <v>631.9</v>
      </c>
      <c r="M17" s="57">
        <f>Расчет!F22</f>
        <v>175</v>
      </c>
      <c r="N17" s="73">
        <f>Расчет!U22</f>
        <v>3210.7000000000003</v>
      </c>
      <c r="O17" s="57">
        <f>Расчет!G22</f>
        <v>175</v>
      </c>
      <c r="P17" s="73">
        <f>Расчет!V22</f>
        <v>3210.7000000000003</v>
      </c>
      <c r="Q17" s="57">
        <f>Расчет!H22</f>
        <v>175</v>
      </c>
      <c r="R17" s="73">
        <f>Расчет!W22</f>
        <v>3210.7000000000003</v>
      </c>
      <c r="S17" s="73">
        <f t="shared" si="7"/>
        <v>3842.6000000000004</v>
      </c>
      <c r="T17" s="73">
        <f t="shared" si="2"/>
        <v>3842.6000000000004</v>
      </c>
      <c r="U17" s="73">
        <f t="shared" si="3"/>
        <v>3842.6000000000004</v>
      </c>
      <c r="V17" s="58"/>
      <c r="W17" s="59"/>
      <c r="X17" s="60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</row>
    <row r="18" spans="1:53" s="56" customFormat="1" ht="20.100000000000001" customHeight="1" x14ac:dyDescent="0.25">
      <c r="B18" s="75" t="s">
        <v>11</v>
      </c>
      <c r="C18" s="72">
        <f>Расчет!I23</f>
        <v>0.2</v>
      </c>
      <c r="D18" s="72">
        <f>MROUND(Расчет!L23/1000,0.01)</f>
        <v>191.48000000000002</v>
      </c>
      <c r="E18" s="72">
        <f t="shared" si="0"/>
        <v>19.148000000000003</v>
      </c>
      <c r="F18" s="72">
        <f t="shared" si="1"/>
        <v>210.70000000000002</v>
      </c>
      <c r="G18" s="72">
        <f>MROUND(Расчет!M23/1000,0.01)</f>
        <v>191.48000000000002</v>
      </c>
      <c r="H18" s="72">
        <f t="shared" si="4"/>
        <v>19.148000000000003</v>
      </c>
      <c r="I18" s="72">
        <f>Расчет!S23</f>
        <v>210.7</v>
      </c>
      <c r="J18" s="72">
        <f>MROUND(Расчет!N23/1000,0.01)</f>
        <v>191.48000000000002</v>
      </c>
      <c r="K18" s="72">
        <f t="shared" si="5"/>
        <v>19.148000000000003</v>
      </c>
      <c r="L18" s="72">
        <f t="shared" si="6"/>
        <v>210.7</v>
      </c>
      <c r="M18" s="57">
        <f>Расчет!F23</f>
        <v>75</v>
      </c>
      <c r="N18" s="73">
        <f>Расчет!U23</f>
        <v>1376</v>
      </c>
      <c r="O18" s="57">
        <f>Расчет!G23</f>
        <v>75</v>
      </c>
      <c r="P18" s="73">
        <f>Расчет!V23</f>
        <v>1376</v>
      </c>
      <c r="Q18" s="57">
        <f>Расчет!H23</f>
        <v>75</v>
      </c>
      <c r="R18" s="73">
        <f>Расчет!W23</f>
        <v>1376</v>
      </c>
      <c r="S18" s="73">
        <f t="shared" si="7"/>
        <v>1586.7</v>
      </c>
      <c r="T18" s="73">
        <f t="shared" si="2"/>
        <v>1586.7</v>
      </c>
      <c r="U18" s="73">
        <f t="shared" si="3"/>
        <v>1586.7</v>
      </c>
      <c r="V18" s="58"/>
      <c r="W18" s="59"/>
      <c r="X18" s="60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1:53" s="56" customFormat="1" ht="20.100000000000001" customHeight="1" x14ac:dyDescent="0.25">
      <c r="B19" s="75" t="s">
        <v>12</v>
      </c>
      <c r="C19" s="72">
        <f>Расчет!I24</f>
        <v>0.2</v>
      </c>
      <c r="D19" s="72">
        <f>MROUND(Расчет!L24/1000,0.01)</f>
        <v>191.48000000000002</v>
      </c>
      <c r="E19" s="72">
        <f t="shared" si="0"/>
        <v>19.148000000000003</v>
      </c>
      <c r="F19" s="72">
        <f t="shared" si="1"/>
        <v>210.70000000000002</v>
      </c>
      <c r="G19" s="72">
        <f>MROUND(Расчет!M24/1000,0.01)</f>
        <v>191.48000000000002</v>
      </c>
      <c r="H19" s="72">
        <f t="shared" si="4"/>
        <v>19.148000000000003</v>
      </c>
      <c r="I19" s="72">
        <f>Расчет!S24</f>
        <v>210.7</v>
      </c>
      <c r="J19" s="72">
        <f>MROUND(Расчет!N24/1000,0.01)</f>
        <v>191.48000000000002</v>
      </c>
      <c r="K19" s="72">
        <f t="shared" si="5"/>
        <v>19.148000000000003</v>
      </c>
      <c r="L19" s="72">
        <f t="shared" si="6"/>
        <v>210.7</v>
      </c>
      <c r="M19" s="57">
        <f>Расчет!F24</f>
        <v>77</v>
      </c>
      <c r="N19" s="73">
        <f>Расчет!U24</f>
        <v>1412.7</v>
      </c>
      <c r="O19" s="57">
        <f>Расчет!G24</f>
        <v>77</v>
      </c>
      <c r="P19" s="73">
        <f>Расчет!V24</f>
        <v>1412.7</v>
      </c>
      <c r="Q19" s="57">
        <f>Расчет!H24</f>
        <v>77</v>
      </c>
      <c r="R19" s="73">
        <f>Расчет!W24</f>
        <v>1412.7</v>
      </c>
      <c r="S19" s="73">
        <f t="shared" si="7"/>
        <v>1623.4</v>
      </c>
      <c r="T19" s="73">
        <f t="shared" si="2"/>
        <v>1623.4</v>
      </c>
      <c r="U19" s="73">
        <f t="shared" si="3"/>
        <v>1623.4</v>
      </c>
      <c r="V19" s="58"/>
      <c r="W19" s="59"/>
      <c r="X19" s="60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</row>
    <row r="20" spans="1:53" s="56" customFormat="1" ht="20.100000000000001" customHeight="1" x14ac:dyDescent="0.25">
      <c r="B20" s="75" t="s">
        <v>13</v>
      </c>
      <c r="C20" s="72">
        <f>Расчет!I25</f>
        <v>0.2</v>
      </c>
      <c r="D20" s="72">
        <f>MROUND(Расчет!L25/1000,0.01)</f>
        <v>191.48000000000002</v>
      </c>
      <c r="E20" s="72">
        <f t="shared" si="0"/>
        <v>19.148000000000003</v>
      </c>
      <c r="F20" s="72">
        <f t="shared" si="1"/>
        <v>210.70000000000002</v>
      </c>
      <c r="G20" s="72">
        <f>MROUND(Расчет!M25/1000,0.01)</f>
        <v>191.48000000000002</v>
      </c>
      <c r="H20" s="72">
        <f t="shared" si="4"/>
        <v>19.148000000000003</v>
      </c>
      <c r="I20" s="72">
        <f>Расчет!S25</f>
        <v>210.7</v>
      </c>
      <c r="J20" s="72">
        <f>MROUND(Расчет!N25/1000,0.01)</f>
        <v>191.48000000000002</v>
      </c>
      <c r="K20" s="72">
        <f t="shared" si="5"/>
        <v>19.148000000000003</v>
      </c>
      <c r="L20" s="72">
        <f t="shared" si="6"/>
        <v>210.7</v>
      </c>
      <c r="M20" s="57">
        <f>Расчет!F25</f>
        <v>60</v>
      </c>
      <c r="N20" s="73">
        <f>Расчет!U25</f>
        <v>1100.8</v>
      </c>
      <c r="O20" s="57">
        <f>Расчет!G25</f>
        <v>60</v>
      </c>
      <c r="P20" s="73">
        <f>Расчет!V25</f>
        <v>1100.8</v>
      </c>
      <c r="Q20" s="57">
        <f>Расчет!H25</f>
        <v>60</v>
      </c>
      <c r="R20" s="73">
        <f>Расчет!W25</f>
        <v>1100.8</v>
      </c>
      <c r="S20" s="73">
        <f t="shared" si="7"/>
        <v>1311.5</v>
      </c>
      <c r="T20" s="73">
        <f t="shared" si="2"/>
        <v>1311.5</v>
      </c>
      <c r="U20" s="73">
        <f t="shared" si="3"/>
        <v>1311.5</v>
      </c>
      <c r="V20" s="58"/>
      <c r="W20" s="59"/>
      <c r="X20" s="60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1" spans="1:53" s="56" customFormat="1" ht="20.100000000000001" customHeight="1" x14ac:dyDescent="0.25">
      <c r="B21" s="75" t="s">
        <v>14</v>
      </c>
      <c r="C21" s="72">
        <f>Расчет!I26</f>
        <v>0.2</v>
      </c>
      <c r="D21" s="72">
        <f>MROUND(Расчет!L26/1000,0.01)</f>
        <v>191.48000000000002</v>
      </c>
      <c r="E21" s="72">
        <f t="shared" si="0"/>
        <v>19.148000000000003</v>
      </c>
      <c r="F21" s="72">
        <f t="shared" si="1"/>
        <v>210.70000000000002</v>
      </c>
      <c r="G21" s="72">
        <f>MROUND(Расчет!M26/1000,0.01)</f>
        <v>191.48000000000002</v>
      </c>
      <c r="H21" s="72">
        <f t="shared" si="4"/>
        <v>19.148000000000003</v>
      </c>
      <c r="I21" s="72">
        <f>Расчет!S26</f>
        <v>210.7</v>
      </c>
      <c r="J21" s="72">
        <f>MROUND(Расчет!N26/1000,0.01)</f>
        <v>191.48000000000002</v>
      </c>
      <c r="K21" s="72">
        <f t="shared" si="5"/>
        <v>19.148000000000003</v>
      </c>
      <c r="L21" s="72">
        <f t="shared" si="6"/>
        <v>210.7</v>
      </c>
      <c r="M21" s="57">
        <f>Расчет!F26</f>
        <v>54</v>
      </c>
      <c r="N21" s="73">
        <f>Расчет!U26</f>
        <v>990.80000000000007</v>
      </c>
      <c r="O21" s="57">
        <f>Расчет!G26</f>
        <v>54</v>
      </c>
      <c r="P21" s="73">
        <f>Расчет!V26</f>
        <v>990.80000000000007</v>
      </c>
      <c r="Q21" s="57">
        <f>Расчет!H26</f>
        <v>54</v>
      </c>
      <c r="R21" s="73">
        <f>Расчет!W26</f>
        <v>990.80000000000007</v>
      </c>
      <c r="S21" s="73">
        <f t="shared" si="7"/>
        <v>1201.5</v>
      </c>
      <c r="T21" s="73">
        <f t="shared" si="2"/>
        <v>1201.5</v>
      </c>
      <c r="U21" s="73">
        <f t="shared" si="3"/>
        <v>1201.5</v>
      </c>
      <c r="V21" s="58"/>
      <c r="W21" s="59"/>
      <c r="X21" s="60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</row>
    <row r="22" spans="1:53" s="56" customFormat="1" ht="20.100000000000001" customHeight="1" x14ac:dyDescent="0.25">
      <c r="B22" s="75" t="s">
        <v>16</v>
      </c>
      <c r="C22" s="72">
        <f>Расчет!I27</f>
        <v>0.6</v>
      </c>
      <c r="D22" s="72">
        <f>MROUND(Расчет!L27/1000,0.01)</f>
        <v>574.45000000000005</v>
      </c>
      <c r="E22" s="72">
        <f t="shared" si="0"/>
        <v>57.445000000000007</v>
      </c>
      <c r="F22" s="72">
        <f t="shared" si="1"/>
        <v>631.90000000000009</v>
      </c>
      <c r="G22" s="72">
        <f>MROUND(Расчет!M27/1000,0.01)</f>
        <v>574.45000000000005</v>
      </c>
      <c r="H22" s="72">
        <f t="shared" si="4"/>
        <v>57.445000000000007</v>
      </c>
      <c r="I22" s="72">
        <f>Расчет!S27</f>
        <v>631.9</v>
      </c>
      <c r="J22" s="72">
        <f>MROUND(Расчет!N27/1000,0.01)</f>
        <v>574.45000000000005</v>
      </c>
      <c r="K22" s="72">
        <f t="shared" si="5"/>
        <v>57.445000000000007</v>
      </c>
      <c r="L22" s="72">
        <f t="shared" si="6"/>
        <v>631.9</v>
      </c>
      <c r="M22" s="57">
        <f>Расчет!F27</f>
        <v>244</v>
      </c>
      <c r="N22" s="73">
        <f>Расчет!U27</f>
        <v>4476.7</v>
      </c>
      <c r="O22" s="57">
        <f>Расчет!G27</f>
        <v>244</v>
      </c>
      <c r="P22" s="73">
        <f>Расчет!V27</f>
        <v>4476.7</v>
      </c>
      <c r="Q22" s="57">
        <f>Расчет!H27</f>
        <v>244</v>
      </c>
      <c r="R22" s="73">
        <f>Расчет!W27</f>
        <v>4476.7</v>
      </c>
      <c r="S22" s="73">
        <f t="shared" si="7"/>
        <v>5108.6000000000004</v>
      </c>
      <c r="T22" s="73">
        <f t="shared" si="2"/>
        <v>5108.5999999999995</v>
      </c>
      <c r="U22" s="73">
        <f t="shared" si="3"/>
        <v>5108.5999999999995</v>
      </c>
      <c r="V22" s="58"/>
      <c r="W22" s="59"/>
      <c r="X22" s="60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</row>
    <row r="23" spans="1:53" s="56" customFormat="1" ht="20.100000000000001" customHeight="1" x14ac:dyDescent="0.25">
      <c r="B23" s="75" t="s">
        <v>36</v>
      </c>
      <c r="C23" s="72">
        <f>Расчет!I28</f>
        <v>0.2</v>
      </c>
      <c r="D23" s="72">
        <f>MROUND(Расчет!L28/1000,0.01)</f>
        <v>191.48000000000002</v>
      </c>
      <c r="E23" s="72">
        <f t="shared" si="0"/>
        <v>19.148000000000003</v>
      </c>
      <c r="F23" s="72">
        <f t="shared" si="1"/>
        <v>210.70000000000002</v>
      </c>
      <c r="G23" s="72">
        <f>MROUND(Расчет!M28/1000,0.01)</f>
        <v>191.48000000000002</v>
      </c>
      <c r="H23" s="72">
        <f t="shared" si="4"/>
        <v>19.148000000000003</v>
      </c>
      <c r="I23" s="72">
        <f>Расчет!S28</f>
        <v>210.7</v>
      </c>
      <c r="J23" s="72">
        <f>MROUND(Расчет!N28/1000,0.01)</f>
        <v>191.48000000000002</v>
      </c>
      <c r="K23" s="72">
        <f t="shared" si="5"/>
        <v>19.148000000000003</v>
      </c>
      <c r="L23" s="72">
        <f t="shared" si="6"/>
        <v>210.7</v>
      </c>
      <c r="M23" s="57">
        <f>Расчет!F28</f>
        <v>81</v>
      </c>
      <c r="N23" s="73">
        <f>Расчет!U28</f>
        <v>1486.1000000000001</v>
      </c>
      <c r="O23" s="57">
        <f>Расчет!G28</f>
        <v>81</v>
      </c>
      <c r="P23" s="73">
        <f>Расчет!V28</f>
        <v>1486.1000000000001</v>
      </c>
      <c r="Q23" s="57">
        <f>Расчет!H28</f>
        <v>81</v>
      </c>
      <c r="R23" s="73">
        <f>Расчет!W28</f>
        <v>1486.1000000000001</v>
      </c>
      <c r="S23" s="73">
        <f t="shared" si="7"/>
        <v>1696.8000000000002</v>
      </c>
      <c r="T23" s="73">
        <f t="shared" si="2"/>
        <v>1696.8000000000002</v>
      </c>
      <c r="U23" s="73">
        <f t="shared" si="3"/>
        <v>1696.8000000000002</v>
      </c>
      <c r="V23" s="58"/>
      <c r="W23" s="59"/>
      <c r="X23" s="60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</row>
    <row r="24" spans="1:53" s="56" customFormat="1" ht="27.75" customHeight="1" x14ac:dyDescent="0.25">
      <c r="B24" s="75" t="s">
        <v>15</v>
      </c>
      <c r="C24" s="72">
        <f>Расчет!I29</f>
        <v>0.2</v>
      </c>
      <c r="D24" s="72">
        <f>MROUND(Расчет!L29/1000,0.01)</f>
        <v>191.48000000000002</v>
      </c>
      <c r="E24" s="72">
        <f t="shared" si="0"/>
        <v>19.148000000000003</v>
      </c>
      <c r="F24" s="72">
        <f t="shared" si="1"/>
        <v>210.70000000000002</v>
      </c>
      <c r="G24" s="72">
        <f>MROUND(Расчет!M29/1000,0.01)</f>
        <v>191.48000000000002</v>
      </c>
      <c r="H24" s="72">
        <f t="shared" si="4"/>
        <v>19.148000000000003</v>
      </c>
      <c r="I24" s="72">
        <f>Расчет!S29</f>
        <v>210.7</v>
      </c>
      <c r="J24" s="72">
        <f>MROUND(Расчет!N29/1000,0.01)</f>
        <v>191.48000000000002</v>
      </c>
      <c r="K24" s="72">
        <f t="shared" si="5"/>
        <v>19.148000000000003</v>
      </c>
      <c r="L24" s="72">
        <f t="shared" si="6"/>
        <v>210.7</v>
      </c>
      <c r="M24" s="57">
        <f>Расчет!F29</f>
        <v>83</v>
      </c>
      <c r="N24" s="73">
        <f>Расчет!U29</f>
        <v>1522.8000000000002</v>
      </c>
      <c r="O24" s="57">
        <f>Расчет!G29</f>
        <v>83</v>
      </c>
      <c r="P24" s="73">
        <f>Расчет!V29</f>
        <v>1522.8000000000002</v>
      </c>
      <c r="Q24" s="57">
        <f>Расчет!H29</f>
        <v>83</v>
      </c>
      <c r="R24" s="73">
        <f>Расчет!W29</f>
        <v>1522.8000000000002</v>
      </c>
      <c r="S24" s="73">
        <f t="shared" si="7"/>
        <v>1733.5000000000002</v>
      </c>
      <c r="T24" s="73">
        <f t="shared" si="2"/>
        <v>1733.5000000000002</v>
      </c>
      <c r="U24" s="73">
        <f t="shared" si="3"/>
        <v>1733.5000000000002</v>
      </c>
      <c r="V24" s="58"/>
      <c r="W24" s="59"/>
      <c r="X24" s="60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</row>
    <row r="25" spans="1:53" s="62" customFormat="1" ht="23.25" customHeight="1" x14ac:dyDescent="0.25">
      <c r="A25" s="56"/>
      <c r="B25" s="76" t="s">
        <v>62</v>
      </c>
      <c r="C25" s="74" t="s">
        <v>69</v>
      </c>
      <c r="D25" s="74" t="s">
        <v>69</v>
      </c>
      <c r="E25" s="74" t="s">
        <v>69</v>
      </c>
      <c r="F25" s="74">
        <f t="shared" ref="F25" si="8">SUM(F7:F24)</f>
        <v>7162.1999999999989</v>
      </c>
      <c r="G25" s="74" t="s">
        <v>69</v>
      </c>
      <c r="H25" s="74" t="s">
        <v>69</v>
      </c>
      <c r="I25" s="74">
        <f t="shared" ref="I25:L25" si="9">SUM(I7:I24)</f>
        <v>7162.199999999998</v>
      </c>
      <c r="J25" s="74" t="s">
        <v>69</v>
      </c>
      <c r="K25" s="74" t="s">
        <v>69</v>
      </c>
      <c r="L25" s="74">
        <f t="shared" si="9"/>
        <v>7162.199999999998</v>
      </c>
      <c r="M25" s="124">
        <f t="shared" ref="M25:U25" si="10">SUM(M7:M24)</f>
        <v>2455</v>
      </c>
      <c r="N25" s="74">
        <f t="shared" si="10"/>
        <v>45041.9</v>
      </c>
      <c r="O25" s="124">
        <f t="shared" si="10"/>
        <v>2455</v>
      </c>
      <c r="P25" s="74">
        <f t="shared" si="10"/>
        <v>45041.9</v>
      </c>
      <c r="Q25" s="124">
        <f t="shared" si="10"/>
        <v>2455</v>
      </c>
      <c r="R25" s="74">
        <f t="shared" si="10"/>
        <v>45041.9</v>
      </c>
      <c r="S25" s="74">
        <f t="shared" si="10"/>
        <v>52204.1</v>
      </c>
      <c r="T25" s="74">
        <f t="shared" si="10"/>
        <v>52204.1</v>
      </c>
      <c r="U25" s="74">
        <f t="shared" si="10"/>
        <v>52204.1</v>
      </c>
      <c r="V25" s="61"/>
      <c r="W25" s="58"/>
      <c r="X25" s="58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ht="28.5" hidden="1" customHeight="1" x14ac:dyDescent="0.2">
      <c r="B26" s="63" t="s">
        <v>63</v>
      </c>
      <c r="C26" s="64"/>
      <c r="E26" s="72">
        <f>D26*0.1</f>
        <v>0</v>
      </c>
      <c r="N26" s="66">
        <f>SUM(N8:N25)</f>
        <v>87955.5</v>
      </c>
      <c r="O26" s="67"/>
      <c r="P26" s="67"/>
      <c r="Q26" s="67"/>
      <c r="R26" s="67"/>
      <c r="W26" s="65"/>
      <c r="X26" s="65"/>
      <c r="Y26" s="65"/>
    </row>
    <row r="27" spans="1:53" ht="15" x14ac:dyDescent="0.2">
      <c r="B27" s="172"/>
      <c r="C27" s="172"/>
      <c r="D27" s="172"/>
      <c r="E27" s="172"/>
      <c r="F27" s="172"/>
      <c r="G27" s="68"/>
      <c r="H27" s="68"/>
      <c r="I27" s="68"/>
      <c r="J27" s="68"/>
      <c r="K27" s="68"/>
      <c r="L27" s="68"/>
      <c r="W27" s="65"/>
      <c r="X27" s="65"/>
      <c r="Y27" s="65"/>
    </row>
    <row r="28" spans="1:53" ht="45" hidden="1" customHeight="1" x14ac:dyDescent="0.2">
      <c r="B28" s="69" t="s">
        <v>64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53" s="53" customFormat="1" ht="54" hidden="1" customHeight="1" x14ac:dyDescent="0.25">
      <c r="B29" s="69" t="s">
        <v>65</v>
      </c>
      <c r="C29" s="51">
        <v>957.41700000000003</v>
      </c>
      <c r="D29" s="51"/>
      <c r="E29" s="51"/>
      <c r="F29" s="51"/>
      <c r="G29" s="51"/>
      <c r="H29" s="51"/>
      <c r="I29" s="51"/>
      <c r="J29" s="51"/>
      <c r="K29" s="51"/>
      <c r="L29" s="51"/>
    </row>
    <row r="30" spans="1:53" s="53" customFormat="1" ht="51.75" hidden="1" customHeight="1" x14ac:dyDescent="0.25">
      <c r="B30" s="69" t="s">
        <v>66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53" s="53" customFormat="1" ht="20.25" customHeight="1" x14ac:dyDescent="0.25">
      <c r="B31" s="161" t="s">
        <v>72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63"/>
      <c r="N31" s="163"/>
      <c r="O31" s="163"/>
      <c r="P31" s="163"/>
      <c r="Q31" s="163"/>
      <c r="R31" s="163"/>
    </row>
    <row r="32" spans="1:53" ht="15" x14ac:dyDescent="0.2">
      <c r="B32" s="174" t="s">
        <v>95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</row>
    <row r="33" spans="2:21" ht="15" x14ac:dyDescent="0.2">
      <c r="B33" s="174" t="s">
        <v>67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</row>
    <row r="34" spans="2:21" ht="15" x14ac:dyDescent="0.25">
      <c r="B34" s="161" t="s">
        <v>71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163"/>
      <c r="O34" s="163"/>
      <c r="P34" s="163"/>
      <c r="Q34" s="163"/>
      <c r="R34" s="163"/>
    </row>
    <row r="35" spans="2:21" ht="15.75" x14ac:dyDescent="0.25">
      <c r="B35" s="71"/>
    </row>
    <row r="36" spans="2:21" ht="15.75" x14ac:dyDescent="0.25">
      <c r="B36" s="71"/>
    </row>
    <row r="37" spans="2:21" ht="15.75" x14ac:dyDescent="0.25">
      <c r="B37" s="71"/>
    </row>
    <row r="38" spans="2:21" ht="15.75" x14ac:dyDescent="0.25">
      <c r="B38" s="71"/>
    </row>
    <row r="39" spans="2:21" ht="15.75" x14ac:dyDescent="0.25">
      <c r="B39" s="71"/>
    </row>
    <row r="40" spans="2:21" ht="15.75" x14ac:dyDescent="0.25">
      <c r="B40" s="71"/>
    </row>
    <row r="41" spans="2:21" ht="15.75" x14ac:dyDescent="0.25">
      <c r="B41" s="71"/>
    </row>
    <row r="42" spans="2:21" ht="15.75" x14ac:dyDescent="0.25">
      <c r="B42" s="71"/>
    </row>
    <row r="43" spans="2:21" ht="15.75" x14ac:dyDescent="0.25">
      <c r="B43" s="71"/>
    </row>
    <row r="44" spans="2:21" ht="15.75" x14ac:dyDescent="0.25">
      <c r="B44" s="71"/>
    </row>
    <row r="45" spans="2:21" ht="15.75" x14ac:dyDescent="0.25">
      <c r="B45" s="71"/>
    </row>
  </sheetData>
  <mergeCells count="16">
    <mergeCell ref="B34:R34"/>
    <mergeCell ref="B2:U2"/>
    <mergeCell ref="B4:B6"/>
    <mergeCell ref="C4:L4"/>
    <mergeCell ref="M4:R4"/>
    <mergeCell ref="S4:U4"/>
    <mergeCell ref="D5:F5"/>
    <mergeCell ref="G5:I5"/>
    <mergeCell ref="J5:L5"/>
    <mergeCell ref="M5:N5"/>
    <mergeCell ref="O5:P5"/>
    <mergeCell ref="Q5:R5"/>
    <mergeCell ref="B27:F27"/>
    <mergeCell ref="B31:R31"/>
    <mergeCell ref="B32:U32"/>
    <mergeCell ref="B33:U33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4" zoomScale="80" zoomScaleNormal="80" workbookViewId="0">
      <selection activeCell="A28" sqref="A28:B28"/>
    </sheetView>
  </sheetViews>
  <sheetFormatPr defaultColWidth="9.28515625" defaultRowHeight="12.75" x14ac:dyDescent="0.2"/>
  <cols>
    <col min="1" max="1" width="5.7109375" style="21" customWidth="1"/>
    <col min="2" max="2" width="49" style="21" customWidth="1"/>
    <col min="3" max="3" width="16.5703125" style="41" customWidth="1"/>
    <col min="4" max="5" width="16.42578125" style="41" customWidth="1"/>
    <col min="6" max="16384" width="9.28515625" style="21"/>
  </cols>
  <sheetData>
    <row r="1" spans="1:7" ht="9.75" customHeight="1" x14ac:dyDescent="0.2">
      <c r="A1" s="184"/>
      <c r="B1" s="184"/>
      <c r="C1" s="184"/>
      <c r="D1" s="184"/>
      <c r="E1" s="184"/>
      <c r="F1" s="20"/>
      <c r="G1" s="20"/>
    </row>
    <row r="2" spans="1:7" x14ac:dyDescent="0.2">
      <c r="A2" s="184"/>
      <c r="B2" s="184"/>
      <c r="C2" s="184"/>
      <c r="D2" s="184"/>
      <c r="E2" s="184"/>
      <c r="F2" s="20"/>
      <c r="G2" s="20"/>
    </row>
    <row r="3" spans="1:7" x14ac:dyDescent="0.2">
      <c r="A3" s="184"/>
      <c r="B3" s="184"/>
      <c r="C3" s="184"/>
      <c r="D3" s="184"/>
      <c r="E3" s="184"/>
      <c r="F3" s="20"/>
      <c r="G3" s="20"/>
    </row>
    <row r="4" spans="1:7" ht="13.5" customHeight="1" x14ac:dyDescent="0.25">
      <c r="A4" s="185" t="s">
        <v>80</v>
      </c>
      <c r="B4" s="186"/>
      <c r="C4" s="186"/>
      <c r="D4" s="186"/>
      <c r="E4" s="186"/>
      <c r="F4" s="20"/>
      <c r="G4" s="20"/>
    </row>
    <row r="5" spans="1:7" ht="54.75" customHeight="1" x14ac:dyDescent="0.2">
      <c r="A5" s="177" t="s">
        <v>85</v>
      </c>
      <c r="B5" s="178"/>
      <c r="C5" s="178"/>
      <c r="D5" s="178"/>
      <c r="E5" s="178"/>
      <c r="F5" s="20"/>
      <c r="G5" s="20"/>
    </row>
    <row r="6" spans="1:7" ht="26.25" customHeight="1" x14ac:dyDescent="0.2">
      <c r="A6" s="81"/>
      <c r="B6" s="177" t="str">
        <f>Расчет!A3</f>
        <v>на 2022 год и плановый период 2023 и 2024 годов</v>
      </c>
      <c r="C6" s="178"/>
      <c r="D6" s="178"/>
      <c r="E6" s="178"/>
      <c r="F6" s="20"/>
      <c r="G6" s="20"/>
    </row>
    <row r="7" spans="1:7" x14ac:dyDescent="0.2">
      <c r="A7" s="20"/>
      <c r="B7" s="20"/>
      <c r="F7" s="20"/>
      <c r="G7" s="20"/>
    </row>
    <row r="8" spans="1:7" ht="33" customHeight="1" x14ac:dyDescent="0.2">
      <c r="A8" s="179" t="s">
        <v>28</v>
      </c>
      <c r="B8" s="179" t="s">
        <v>0</v>
      </c>
      <c r="C8" s="181" t="s">
        <v>92</v>
      </c>
      <c r="D8" s="182"/>
      <c r="E8" s="183"/>
      <c r="F8" s="20"/>
      <c r="G8" s="20"/>
    </row>
    <row r="9" spans="1:7" ht="30" customHeight="1" x14ac:dyDescent="0.2">
      <c r="A9" s="180"/>
      <c r="B9" s="180"/>
      <c r="C9" s="82" t="str">
        <f>Расчет!F10</f>
        <v>2022 год</v>
      </c>
      <c r="D9" s="82" t="str">
        <f>Расчет!G10</f>
        <v>2023 год</v>
      </c>
      <c r="E9" s="82" t="str">
        <f>Расчет!H10</f>
        <v>2024 год</v>
      </c>
    </row>
    <row r="10" spans="1:7" ht="25.15" customHeight="1" x14ac:dyDescent="0.2">
      <c r="A10" s="42">
        <v>1</v>
      </c>
      <c r="B10" s="43" t="s">
        <v>1</v>
      </c>
      <c r="C10" s="44">
        <f>Расчет!X12</f>
        <v>2549.6000000000004</v>
      </c>
      <c r="D10" s="44">
        <f>Расчет!Y12</f>
        <v>2549.6000000000004</v>
      </c>
      <c r="E10" s="44">
        <f>Расчет!Z12</f>
        <v>2549.6000000000004</v>
      </c>
    </row>
    <row r="11" spans="1:7" ht="25.15" customHeight="1" x14ac:dyDescent="0.2">
      <c r="A11" s="42">
        <v>2</v>
      </c>
      <c r="B11" s="43" t="s">
        <v>2</v>
      </c>
      <c r="C11" s="44">
        <f>Расчет!X13</f>
        <v>3044.9000000000005</v>
      </c>
      <c r="D11" s="44">
        <f>Расчет!Y13</f>
        <v>3044.9000000000005</v>
      </c>
      <c r="E11" s="44">
        <f>Расчет!Z13</f>
        <v>3044.9000000000005</v>
      </c>
    </row>
    <row r="12" spans="1:7" ht="25.15" customHeight="1" x14ac:dyDescent="0.2">
      <c r="A12" s="42">
        <v>3</v>
      </c>
      <c r="B12" s="43" t="s">
        <v>3</v>
      </c>
      <c r="C12" s="44">
        <f>Расчет!X14</f>
        <v>1641.8000000000002</v>
      </c>
      <c r="D12" s="44">
        <f>Расчет!Y14</f>
        <v>1641.8000000000002</v>
      </c>
      <c r="E12" s="44">
        <f>Расчет!Z14</f>
        <v>1641.8000000000002</v>
      </c>
    </row>
    <row r="13" spans="1:7" ht="25.15" customHeight="1" x14ac:dyDescent="0.2">
      <c r="A13" s="42">
        <v>4</v>
      </c>
      <c r="B13" s="43" t="s">
        <v>4</v>
      </c>
      <c r="C13" s="44">
        <f>Расчет!X15</f>
        <v>5512.2</v>
      </c>
      <c r="D13" s="44">
        <f>Расчет!Y15</f>
        <v>5512.2</v>
      </c>
      <c r="E13" s="44">
        <f>Расчет!Z15</f>
        <v>5512.2</v>
      </c>
    </row>
    <row r="14" spans="1:7" ht="25.15" customHeight="1" x14ac:dyDescent="0.2">
      <c r="A14" s="42">
        <v>5</v>
      </c>
      <c r="B14" s="43" t="s">
        <v>37</v>
      </c>
      <c r="C14" s="44">
        <f>Расчет!X16</f>
        <v>1568.4</v>
      </c>
      <c r="D14" s="44">
        <f>Расчет!Y16</f>
        <v>1568.4</v>
      </c>
      <c r="E14" s="44">
        <f>Расчет!Z16</f>
        <v>1568.4</v>
      </c>
    </row>
    <row r="15" spans="1:7" ht="25.15" customHeight="1" x14ac:dyDescent="0.2">
      <c r="A15" s="42">
        <v>6</v>
      </c>
      <c r="B15" s="43" t="s">
        <v>5</v>
      </c>
      <c r="C15" s="44">
        <f>Расчет!X17</f>
        <v>3081.6000000000004</v>
      </c>
      <c r="D15" s="44">
        <f>Расчет!Y17</f>
        <v>3081.6000000000004</v>
      </c>
      <c r="E15" s="44">
        <f>Расчет!Z17</f>
        <v>3081.6000000000004</v>
      </c>
    </row>
    <row r="16" spans="1:7" ht="25.15" customHeight="1" x14ac:dyDescent="0.2">
      <c r="A16" s="42">
        <v>7</v>
      </c>
      <c r="B16" s="43" t="s">
        <v>6</v>
      </c>
      <c r="C16" s="44">
        <f>Расчет!X18</f>
        <v>3714.2000000000003</v>
      </c>
      <c r="D16" s="44">
        <f>Расчет!Y18</f>
        <v>3714.2000000000003</v>
      </c>
      <c r="E16" s="44">
        <f>Расчет!Z18</f>
        <v>3714.2000000000003</v>
      </c>
    </row>
    <row r="17" spans="1:5" ht="25.15" customHeight="1" x14ac:dyDescent="0.2">
      <c r="A17" s="42">
        <v>8</v>
      </c>
      <c r="B17" s="43" t="s">
        <v>7</v>
      </c>
      <c r="C17" s="44">
        <f>Расчет!X19</f>
        <v>2806.4</v>
      </c>
      <c r="D17" s="44">
        <f>Расчет!Y19</f>
        <v>2806.4</v>
      </c>
      <c r="E17" s="44">
        <f>Расчет!Z19</f>
        <v>2806.4</v>
      </c>
    </row>
    <row r="18" spans="1:5" ht="25.15" customHeight="1" x14ac:dyDescent="0.2">
      <c r="A18" s="42">
        <v>9</v>
      </c>
      <c r="B18" s="43" t="s">
        <v>8</v>
      </c>
      <c r="C18" s="44">
        <f>Расчет!X20</f>
        <v>5512.2</v>
      </c>
      <c r="D18" s="44">
        <f>Расчет!Y20</f>
        <v>5512.2</v>
      </c>
      <c r="E18" s="44">
        <f>Расчет!Z20</f>
        <v>5512.2</v>
      </c>
    </row>
    <row r="19" spans="1:5" ht="25.15" customHeight="1" x14ac:dyDescent="0.2">
      <c r="A19" s="42">
        <v>10</v>
      </c>
      <c r="B19" s="43" t="s">
        <v>9</v>
      </c>
      <c r="C19" s="44">
        <f>Расчет!X21</f>
        <v>4668.2</v>
      </c>
      <c r="D19" s="44">
        <f>Расчет!Y21</f>
        <v>4668.2</v>
      </c>
      <c r="E19" s="44">
        <f>Расчет!Z21</f>
        <v>4668.2</v>
      </c>
    </row>
    <row r="20" spans="1:5" ht="25.15" customHeight="1" x14ac:dyDescent="0.2">
      <c r="A20" s="42">
        <v>11</v>
      </c>
      <c r="B20" s="43" t="s">
        <v>10</v>
      </c>
      <c r="C20" s="44">
        <f>Расчет!X22</f>
        <v>3842.6000000000004</v>
      </c>
      <c r="D20" s="44">
        <f>Расчет!Y22</f>
        <v>3842.6000000000004</v>
      </c>
      <c r="E20" s="44">
        <f>Расчет!Z22</f>
        <v>3842.6000000000004</v>
      </c>
    </row>
    <row r="21" spans="1:5" ht="25.15" customHeight="1" x14ac:dyDescent="0.2">
      <c r="A21" s="42">
        <v>12</v>
      </c>
      <c r="B21" s="43" t="s">
        <v>11</v>
      </c>
      <c r="C21" s="44">
        <f>Расчет!X23</f>
        <v>1586.7</v>
      </c>
      <c r="D21" s="44">
        <f>Расчет!Y23</f>
        <v>1586.7</v>
      </c>
      <c r="E21" s="44">
        <f>Расчет!Z23</f>
        <v>1586.7</v>
      </c>
    </row>
    <row r="22" spans="1:5" ht="25.15" customHeight="1" x14ac:dyDescent="0.2">
      <c r="A22" s="42">
        <v>13</v>
      </c>
      <c r="B22" s="43" t="s">
        <v>12</v>
      </c>
      <c r="C22" s="44">
        <f>Расчет!X24</f>
        <v>1623.4</v>
      </c>
      <c r="D22" s="44">
        <f>Расчет!Y24</f>
        <v>1623.4</v>
      </c>
      <c r="E22" s="44">
        <f>Расчет!Z24</f>
        <v>1623.4</v>
      </c>
    </row>
    <row r="23" spans="1:5" ht="25.15" customHeight="1" x14ac:dyDescent="0.2">
      <c r="A23" s="42">
        <v>14</v>
      </c>
      <c r="B23" s="43" t="s">
        <v>13</v>
      </c>
      <c r="C23" s="44">
        <f>Расчет!X25</f>
        <v>1311.5</v>
      </c>
      <c r="D23" s="44">
        <f>Расчет!Y25</f>
        <v>1311.5</v>
      </c>
      <c r="E23" s="44">
        <f>Расчет!Z25</f>
        <v>1311.5</v>
      </c>
    </row>
    <row r="24" spans="1:5" ht="25.15" customHeight="1" x14ac:dyDescent="0.2">
      <c r="A24" s="42">
        <v>15</v>
      </c>
      <c r="B24" s="43" t="s">
        <v>14</v>
      </c>
      <c r="C24" s="44">
        <f>Расчет!X26</f>
        <v>1201.5</v>
      </c>
      <c r="D24" s="44">
        <f>Расчет!Y26</f>
        <v>1201.5</v>
      </c>
      <c r="E24" s="44">
        <f>Расчет!Z26</f>
        <v>1201.5</v>
      </c>
    </row>
    <row r="25" spans="1:5" ht="25.15" customHeight="1" x14ac:dyDescent="0.2">
      <c r="A25" s="42">
        <v>16</v>
      </c>
      <c r="B25" s="43" t="s">
        <v>16</v>
      </c>
      <c r="C25" s="44">
        <f>Расчет!X27</f>
        <v>5108.5999999999995</v>
      </c>
      <c r="D25" s="44">
        <f>Расчет!Y27</f>
        <v>5108.5999999999995</v>
      </c>
      <c r="E25" s="44">
        <f>Расчет!Z27</f>
        <v>5108.5999999999995</v>
      </c>
    </row>
    <row r="26" spans="1:5" ht="25.15" customHeight="1" x14ac:dyDescent="0.2">
      <c r="A26" s="42">
        <v>17</v>
      </c>
      <c r="B26" s="43" t="s">
        <v>36</v>
      </c>
      <c r="C26" s="44">
        <f>Расчет!X28</f>
        <v>1696.8000000000002</v>
      </c>
      <c r="D26" s="44">
        <f>Расчет!Y28</f>
        <v>1696.8000000000002</v>
      </c>
      <c r="E26" s="44">
        <f>Расчет!Z28</f>
        <v>1696.8000000000002</v>
      </c>
    </row>
    <row r="27" spans="1:5" ht="25.15" customHeight="1" x14ac:dyDescent="0.2">
      <c r="A27" s="42">
        <v>18</v>
      </c>
      <c r="B27" s="43" t="s">
        <v>15</v>
      </c>
      <c r="C27" s="44">
        <f>Расчет!X29</f>
        <v>1733.5000000000002</v>
      </c>
      <c r="D27" s="44">
        <f>Расчет!Y29</f>
        <v>1733.5000000000002</v>
      </c>
      <c r="E27" s="44">
        <f>Расчет!Z29</f>
        <v>1733.5000000000002</v>
      </c>
    </row>
    <row r="28" spans="1:5" ht="25.15" customHeight="1" x14ac:dyDescent="0.2">
      <c r="A28" s="175" t="s">
        <v>93</v>
      </c>
      <c r="B28" s="176"/>
      <c r="C28" s="45">
        <f>SUM(C10:C27)</f>
        <v>52204.1</v>
      </c>
      <c r="D28" s="45">
        <f>SUM(D10:D27)</f>
        <v>52204.1</v>
      </c>
      <c r="E28" s="45">
        <f>SUM(E10:E27)</f>
        <v>52204.1</v>
      </c>
    </row>
    <row r="29" spans="1:5" x14ac:dyDescent="0.2">
      <c r="A29" s="22"/>
    </row>
    <row r="30" spans="1:5" x14ac:dyDescent="0.2">
      <c r="A30" s="22"/>
    </row>
    <row r="31" spans="1:5" x14ac:dyDescent="0.2">
      <c r="A31" s="22"/>
    </row>
    <row r="32" spans="1:5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  <row r="45" spans="1:1" x14ac:dyDescent="0.2">
      <c r="A45" s="22"/>
    </row>
    <row r="46" spans="1:1" x14ac:dyDescent="0.2">
      <c r="A46" s="22"/>
    </row>
    <row r="47" spans="1:1" x14ac:dyDescent="0.2">
      <c r="A47" s="22"/>
    </row>
    <row r="48" spans="1:1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</sheetData>
  <mergeCells count="10">
    <mergeCell ref="A1:E1"/>
    <mergeCell ref="A2:E2"/>
    <mergeCell ref="A3:E3"/>
    <mergeCell ref="A4:E4"/>
    <mergeCell ref="A5:E5"/>
    <mergeCell ref="A28:B28"/>
    <mergeCell ref="B6:E6"/>
    <mergeCell ref="A8:A9"/>
    <mergeCell ref="B8:B9"/>
    <mergeCell ref="C8:E8"/>
  </mergeCells>
  <pageMargins left="0.98425196850393704" right="0.98425196850393704" top="0.98425196850393704" bottom="0.98425196850393704" header="0.51181102362204722" footer="0.51181102362204722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B16" sqref="B16"/>
    </sheetView>
  </sheetViews>
  <sheetFormatPr defaultColWidth="9.28515625" defaultRowHeight="12.75" x14ac:dyDescent="0.2"/>
  <cols>
    <col min="1" max="1" width="5.7109375" style="77" customWidth="1"/>
    <col min="2" max="2" width="43.5703125" style="77" customWidth="1"/>
    <col min="3" max="3" width="32.5703125" style="80" customWidth="1"/>
    <col min="4" max="16384" width="9.28515625" style="77"/>
  </cols>
  <sheetData>
    <row r="1" spans="1:3" ht="15" x14ac:dyDescent="0.25">
      <c r="A1" s="188"/>
      <c r="B1" s="188"/>
      <c r="C1" s="188"/>
    </row>
    <row r="2" spans="1:3" x14ac:dyDescent="0.2">
      <c r="A2" s="189" t="s">
        <v>73</v>
      </c>
      <c r="B2" s="189"/>
      <c r="C2" s="189"/>
    </row>
    <row r="3" spans="1:3" x14ac:dyDescent="0.2">
      <c r="A3" s="189" t="s">
        <v>74</v>
      </c>
      <c r="B3" s="189"/>
      <c r="C3" s="189"/>
    </row>
    <row r="4" spans="1:3" x14ac:dyDescent="0.2">
      <c r="A4" s="189" t="s">
        <v>75</v>
      </c>
      <c r="B4" s="189"/>
      <c r="C4" s="189"/>
    </row>
    <row r="5" spans="1:3" x14ac:dyDescent="0.2">
      <c r="A5" s="189" t="s">
        <v>76</v>
      </c>
      <c r="B5" s="189"/>
      <c r="C5" s="189"/>
    </row>
    <row r="6" spans="1:3" ht="15" x14ac:dyDescent="0.25">
      <c r="A6" s="70"/>
      <c r="B6" s="70"/>
      <c r="C6" s="79"/>
    </row>
    <row r="7" spans="1:3" x14ac:dyDescent="0.2">
      <c r="A7" s="187" t="s">
        <v>77</v>
      </c>
      <c r="B7" s="187"/>
      <c r="C7" s="187"/>
    </row>
    <row r="8" spans="1:3" x14ac:dyDescent="0.2">
      <c r="A8" s="187" t="s">
        <v>86</v>
      </c>
      <c r="B8" s="187"/>
      <c r="C8" s="187"/>
    </row>
    <row r="9" spans="1:3" x14ac:dyDescent="0.2">
      <c r="A9" s="187" t="s">
        <v>78</v>
      </c>
      <c r="B9" s="187"/>
      <c r="C9" s="187"/>
    </row>
    <row r="10" spans="1:3" x14ac:dyDescent="0.2">
      <c r="A10" s="187" t="s">
        <v>79</v>
      </c>
      <c r="B10" s="187"/>
      <c r="C10" s="187"/>
    </row>
    <row r="11" spans="1:3" ht="15" x14ac:dyDescent="0.25">
      <c r="A11" s="70"/>
      <c r="B11" s="70"/>
      <c r="C11" s="79"/>
    </row>
    <row r="12" spans="1:3" ht="47.25" customHeight="1" x14ac:dyDescent="0.2">
      <c r="A12" s="190" t="s">
        <v>28</v>
      </c>
      <c r="B12" s="192" t="s">
        <v>0</v>
      </c>
      <c r="C12" s="111" t="s">
        <v>81</v>
      </c>
    </row>
    <row r="13" spans="1:3" ht="22.5" customHeight="1" x14ac:dyDescent="0.2">
      <c r="A13" s="191"/>
      <c r="B13" s="193"/>
      <c r="C13" s="112" t="s">
        <v>82</v>
      </c>
    </row>
    <row r="14" spans="1:3" ht="22.15" customHeight="1" x14ac:dyDescent="0.2">
      <c r="A14" s="113">
        <v>1</v>
      </c>
      <c r="B14" s="114" t="s">
        <v>1</v>
      </c>
      <c r="C14" s="115">
        <v>415</v>
      </c>
    </row>
    <row r="15" spans="1:3" ht="22.15" customHeight="1" x14ac:dyDescent="0.2">
      <c r="A15" s="116">
        <v>2</v>
      </c>
      <c r="B15" s="117" t="s">
        <v>2</v>
      </c>
      <c r="C15" s="118">
        <v>512</v>
      </c>
    </row>
    <row r="16" spans="1:3" ht="22.15" customHeight="1" x14ac:dyDescent="0.2">
      <c r="A16" s="113">
        <v>3</v>
      </c>
      <c r="B16" s="114" t="s">
        <v>3</v>
      </c>
      <c r="C16" s="115">
        <v>277</v>
      </c>
    </row>
    <row r="17" spans="1:3" ht="22.15" customHeight="1" x14ac:dyDescent="0.2">
      <c r="A17" s="116">
        <v>4</v>
      </c>
      <c r="B17" s="117" t="s">
        <v>4</v>
      </c>
      <c r="C17" s="118">
        <v>950</v>
      </c>
    </row>
    <row r="18" spans="1:3" ht="22.15" customHeight="1" x14ac:dyDescent="0.2">
      <c r="A18" s="113">
        <v>5</v>
      </c>
      <c r="B18" s="114" t="s">
        <v>37</v>
      </c>
      <c r="C18" s="115">
        <v>263</v>
      </c>
    </row>
    <row r="19" spans="1:3" ht="22.15" customHeight="1" x14ac:dyDescent="0.2">
      <c r="A19" s="116">
        <v>6</v>
      </c>
      <c r="B19" s="117" t="s">
        <v>5</v>
      </c>
      <c r="C19" s="118">
        <v>519</v>
      </c>
    </row>
    <row r="20" spans="1:3" ht="22.15" customHeight="1" x14ac:dyDescent="0.2">
      <c r="A20" s="113">
        <v>7</v>
      </c>
      <c r="B20" s="114" t="s">
        <v>6</v>
      </c>
      <c r="C20" s="115">
        <v>600</v>
      </c>
    </row>
    <row r="21" spans="1:3" ht="22.15" customHeight="1" x14ac:dyDescent="0.2">
      <c r="A21" s="116">
        <v>8</v>
      </c>
      <c r="B21" s="117" t="s">
        <v>7</v>
      </c>
      <c r="C21" s="118">
        <v>465</v>
      </c>
    </row>
    <row r="22" spans="1:3" ht="22.15" customHeight="1" x14ac:dyDescent="0.2">
      <c r="A22" s="113">
        <v>9</v>
      </c>
      <c r="B22" s="114" t="s">
        <v>8</v>
      </c>
      <c r="C22" s="115">
        <v>950</v>
      </c>
    </row>
    <row r="23" spans="1:3" ht="22.15" customHeight="1" x14ac:dyDescent="0.2">
      <c r="A23" s="116">
        <v>10</v>
      </c>
      <c r="B23" s="117" t="s">
        <v>9</v>
      </c>
      <c r="C23" s="118">
        <v>784</v>
      </c>
    </row>
    <row r="24" spans="1:3" ht="22.15" customHeight="1" x14ac:dyDescent="0.2">
      <c r="A24" s="113">
        <v>11</v>
      </c>
      <c r="B24" s="114" t="s">
        <v>10</v>
      </c>
      <c r="C24" s="115">
        <v>625</v>
      </c>
    </row>
    <row r="25" spans="1:3" ht="22.15" customHeight="1" x14ac:dyDescent="0.2">
      <c r="A25" s="116">
        <v>12</v>
      </c>
      <c r="B25" s="117" t="s">
        <v>11</v>
      </c>
      <c r="C25" s="118">
        <v>267</v>
      </c>
    </row>
    <row r="26" spans="1:3" ht="22.15" customHeight="1" x14ac:dyDescent="0.2">
      <c r="A26" s="113">
        <v>13</v>
      </c>
      <c r="B26" s="114" t="s">
        <v>12</v>
      </c>
      <c r="C26" s="115">
        <v>274</v>
      </c>
    </row>
    <row r="27" spans="1:3" ht="22.15" customHeight="1" x14ac:dyDescent="0.2">
      <c r="A27" s="116">
        <v>14</v>
      </c>
      <c r="B27" s="117" t="s">
        <v>13</v>
      </c>
      <c r="C27" s="118">
        <v>215</v>
      </c>
    </row>
    <row r="28" spans="1:3" ht="22.15" customHeight="1" x14ac:dyDescent="0.2">
      <c r="A28" s="113">
        <v>15</v>
      </c>
      <c r="B28" s="114" t="s">
        <v>14</v>
      </c>
      <c r="C28" s="115">
        <v>192</v>
      </c>
    </row>
    <row r="29" spans="1:3" ht="22.15" customHeight="1" x14ac:dyDescent="0.2">
      <c r="A29" s="116">
        <v>16</v>
      </c>
      <c r="B29" s="117" t="s">
        <v>16</v>
      </c>
      <c r="C29" s="118">
        <v>871</v>
      </c>
    </row>
    <row r="30" spans="1:3" ht="22.15" customHeight="1" x14ac:dyDescent="0.2">
      <c r="A30" s="113">
        <v>17</v>
      </c>
      <c r="B30" s="114" t="s">
        <v>36</v>
      </c>
      <c r="C30" s="115">
        <v>290</v>
      </c>
    </row>
    <row r="31" spans="1:3" ht="22.15" customHeight="1" x14ac:dyDescent="0.2">
      <c r="A31" s="116">
        <v>18</v>
      </c>
      <c r="B31" s="117" t="s">
        <v>15</v>
      </c>
      <c r="C31" s="118">
        <v>296</v>
      </c>
    </row>
    <row r="32" spans="1:3" ht="22.15" customHeight="1" x14ac:dyDescent="0.2">
      <c r="A32" s="114"/>
      <c r="B32" s="119" t="s">
        <v>29</v>
      </c>
      <c r="C32" s="120">
        <f>SUM(C14:C31)</f>
        <v>8765</v>
      </c>
    </row>
    <row r="33" spans="1:3" ht="15" x14ac:dyDescent="0.25">
      <c r="A33" s="30"/>
      <c r="B33"/>
      <c r="C33" s="79"/>
    </row>
    <row r="34" spans="1:3" ht="12.75" customHeight="1" x14ac:dyDescent="0.2">
      <c r="C34" s="77"/>
    </row>
    <row r="35" spans="1:3" ht="12.75" customHeight="1" x14ac:dyDescent="0.2">
      <c r="C35" s="77"/>
    </row>
    <row r="36" spans="1:3" ht="12.75" customHeight="1" x14ac:dyDescent="0.2">
      <c r="C36" s="77"/>
    </row>
    <row r="37" spans="1:3" ht="12.75" customHeight="1" x14ac:dyDescent="0.2">
      <c r="C37" s="77"/>
    </row>
    <row r="38" spans="1:3" ht="12.75" customHeight="1" x14ac:dyDescent="0.2">
      <c r="C38" s="77"/>
    </row>
    <row r="39" spans="1:3" ht="12.75" customHeight="1" x14ac:dyDescent="0.2">
      <c r="C39" s="77"/>
    </row>
    <row r="40" spans="1:3" x14ac:dyDescent="0.2">
      <c r="C40" s="77"/>
    </row>
    <row r="41" spans="1:3" x14ac:dyDescent="0.2">
      <c r="A41" s="78"/>
    </row>
    <row r="42" spans="1:3" x14ac:dyDescent="0.2">
      <c r="A42" s="78"/>
    </row>
    <row r="43" spans="1:3" x14ac:dyDescent="0.2">
      <c r="A43" s="78"/>
    </row>
    <row r="44" spans="1:3" x14ac:dyDescent="0.2">
      <c r="A44" s="78"/>
    </row>
    <row r="45" spans="1:3" x14ac:dyDescent="0.2">
      <c r="A45" s="78"/>
    </row>
    <row r="46" spans="1:3" x14ac:dyDescent="0.2">
      <c r="A46" s="78"/>
    </row>
    <row r="47" spans="1:3" x14ac:dyDescent="0.2">
      <c r="A47" s="78"/>
    </row>
    <row r="48" spans="1:3" x14ac:dyDescent="0.2">
      <c r="A48" s="78"/>
    </row>
    <row r="49" spans="1:1" x14ac:dyDescent="0.2">
      <c r="A49" s="78"/>
    </row>
    <row r="50" spans="1:1" x14ac:dyDescent="0.2">
      <c r="A50" s="78"/>
    </row>
    <row r="51" spans="1:1" x14ac:dyDescent="0.2">
      <c r="A51" s="78"/>
    </row>
    <row r="52" spans="1:1" x14ac:dyDescent="0.2">
      <c r="A52" s="78"/>
    </row>
    <row r="53" spans="1:1" x14ac:dyDescent="0.2">
      <c r="A53" s="78"/>
    </row>
    <row r="54" spans="1:1" x14ac:dyDescent="0.2">
      <c r="A54" s="78"/>
    </row>
    <row r="55" spans="1:1" x14ac:dyDescent="0.2">
      <c r="A55" s="78"/>
    </row>
    <row r="56" spans="1:1" x14ac:dyDescent="0.2">
      <c r="A56" s="78"/>
    </row>
  </sheetData>
  <mergeCells count="11">
    <mergeCell ref="A8:C8"/>
    <mergeCell ref="A9:C9"/>
    <mergeCell ref="A10:C10"/>
    <mergeCell ref="A12:A13"/>
    <mergeCell ref="B12:B13"/>
    <mergeCell ref="A7:C7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Расчет</vt:lpstr>
      <vt:lpstr>прил 1</vt:lpstr>
      <vt:lpstr>прил 2</vt:lpstr>
      <vt:lpstr>мониторинг</vt:lpstr>
      <vt:lpstr>Расчет!Область_печати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2021-08-30T14:22:55Z</dcterms:modified>
</cp:coreProperties>
</file>