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6915"/>
  </bookViews>
  <sheets>
    <sheet name="старты 2022-2023" sheetId="9" r:id="rId1"/>
    <sheet name="старты 2024" sheetId="7" r:id="rId2"/>
  </sheets>
  <calcPr calcId="145621"/>
</workbook>
</file>

<file path=xl/calcChain.xml><?xml version="1.0" encoding="utf-8"?>
<calcChain xmlns="http://schemas.openxmlformats.org/spreadsheetml/2006/main">
  <c r="C8" i="7" l="1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S25" i="9" l="1"/>
  <c r="R25" i="9"/>
  <c r="I25" i="9"/>
  <c r="H25" i="9"/>
  <c r="G25" i="9"/>
  <c r="F25" i="9"/>
  <c r="K24" i="9"/>
  <c r="M24" i="9" s="1"/>
  <c r="J24" i="9"/>
  <c r="L24" i="9" s="1"/>
  <c r="E24" i="9"/>
  <c r="V24" i="9" s="1"/>
  <c r="W24" i="9" s="1"/>
  <c r="D24" i="9"/>
  <c r="T24" i="9" s="1"/>
  <c r="U24" i="9" s="1"/>
  <c r="K23" i="9"/>
  <c r="M23" i="9" s="1"/>
  <c r="J23" i="9"/>
  <c r="L23" i="9" s="1"/>
  <c r="E23" i="9"/>
  <c r="V23" i="9" s="1"/>
  <c r="W23" i="9" s="1"/>
  <c r="D23" i="9"/>
  <c r="T23" i="9" s="1"/>
  <c r="U23" i="9" s="1"/>
  <c r="K22" i="9"/>
  <c r="M22" i="9" s="1"/>
  <c r="J22" i="9"/>
  <c r="L22" i="9" s="1"/>
  <c r="E22" i="9"/>
  <c r="V22" i="9" s="1"/>
  <c r="W22" i="9" s="1"/>
  <c r="D22" i="9"/>
  <c r="T22" i="9" s="1"/>
  <c r="U22" i="9" s="1"/>
  <c r="K21" i="9"/>
  <c r="M21" i="9" s="1"/>
  <c r="J21" i="9"/>
  <c r="L21" i="9" s="1"/>
  <c r="E21" i="9"/>
  <c r="V21" i="9" s="1"/>
  <c r="W21" i="9" s="1"/>
  <c r="D21" i="9"/>
  <c r="T21" i="9" s="1"/>
  <c r="U21" i="9" s="1"/>
  <c r="K20" i="9"/>
  <c r="M20" i="9" s="1"/>
  <c r="J20" i="9"/>
  <c r="L20" i="9" s="1"/>
  <c r="E20" i="9"/>
  <c r="V20" i="9" s="1"/>
  <c r="W20" i="9" s="1"/>
  <c r="D20" i="9"/>
  <c r="T20" i="9" s="1"/>
  <c r="U20" i="9" s="1"/>
  <c r="K19" i="9"/>
  <c r="M19" i="9" s="1"/>
  <c r="J19" i="9"/>
  <c r="L19" i="9" s="1"/>
  <c r="E19" i="9"/>
  <c r="V19" i="9" s="1"/>
  <c r="W19" i="9" s="1"/>
  <c r="D19" i="9"/>
  <c r="T19" i="9" s="1"/>
  <c r="U19" i="9" s="1"/>
  <c r="K18" i="9"/>
  <c r="M18" i="9" s="1"/>
  <c r="J18" i="9"/>
  <c r="L18" i="9" s="1"/>
  <c r="E18" i="9"/>
  <c r="V18" i="9" s="1"/>
  <c r="W18" i="9" s="1"/>
  <c r="D18" i="9"/>
  <c r="T18" i="9" s="1"/>
  <c r="U18" i="9" s="1"/>
  <c r="K17" i="9"/>
  <c r="M17" i="9" s="1"/>
  <c r="J17" i="9"/>
  <c r="L17" i="9" s="1"/>
  <c r="E17" i="9"/>
  <c r="V17" i="9" s="1"/>
  <c r="W17" i="9" s="1"/>
  <c r="D17" i="9"/>
  <c r="T17" i="9" s="1"/>
  <c r="U17" i="9" s="1"/>
  <c r="K16" i="9"/>
  <c r="M16" i="9" s="1"/>
  <c r="J16" i="9"/>
  <c r="L16" i="9" s="1"/>
  <c r="E16" i="9"/>
  <c r="V16" i="9" s="1"/>
  <c r="W16" i="9" s="1"/>
  <c r="D16" i="9"/>
  <c r="T16" i="9" s="1"/>
  <c r="U16" i="9" s="1"/>
  <c r="K15" i="9"/>
  <c r="M15" i="9" s="1"/>
  <c r="J15" i="9"/>
  <c r="L15" i="9" s="1"/>
  <c r="E15" i="9"/>
  <c r="V15" i="9" s="1"/>
  <c r="W15" i="9" s="1"/>
  <c r="D15" i="9"/>
  <c r="T15" i="9" s="1"/>
  <c r="U15" i="9" s="1"/>
  <c r="K14" i="9"/>
  <c r="M14" i="9" s="1"/>
  <c r="J14" i="9"/>
  <c r="L14" i="9" s="1"/>
  <c r="E14" i="9"/>
  <c r="V14" i="9" s="1"/>
  <c r="W14" i="9" s="1"/>
  <c r="D14" i="9"/>
  <c r="T14" i="9" s="1"/>
  <c r="U14" i="9" s="1"/>
  <c r="K13" i="9"/>
  <c r="M13" i="9" s="1"/>
  <c r="J13" i="9"/>
  <c r="L13" i="9" s="1"/>
  <c r="E13" i="9"/>
  <c r="V13" i="9" s="1"/>
  <c r="W13" i="9" s="1"/>
  <c r="D13" i="9"/>
  <c r="T13" i="9" s="1"/>
  <c r="U13" i="9" s="1"/>
  <c r="W12" i="9"/>
  <c r="M12" i="9"/>
  <c r="K12" i="9"/>
  <c r="J12" i="9"/>
  <c r="L12" i="9" s="1"/>
  <c r="E12" i="9"/>
  <c r="V12" i="9" s="1"/>
  <c r="D12" i="9"/>
  <c r="T12" i="9" s="1"/>
  <c r="U12" i="9" s="1"/>
  <c r="U11" i="9"/>
  <c r="K11" i="9"/>
  <c r="M11" i="9" s="1"/>
  <c r="J11" i="9"/>
  <c r="L11" i="9" s="1"/>
  <c r="E11" i="9"/>
  <c r="V11" i="9" s="1"/>
  <c r="W11" i="9" s="1"/>
  <c r="D11" i="9"/>
  <c r="T11" i="9" s="1"/>
  <c r="W10" i="9"/>
  <c r="M10" i="9"/>
  <c r="K10" i="9"/>
  <c r="J10" i="9"/>
  <c r="L10" i="9" s="1"/>
  <c r="E10" i="9"/>
  <c r="V10" i="9" s="1"/>
  <c r="D10" i="9"/>
  <c r="T10" i="9" s="1"/>
  <c r="U10" i="9" s="1"/>
  <c r="U9" i="9"/>
  <c r="K9" i="9"/>
  <c r="M9" i="9" s="1"/>
  <c r="J9" i="9"/>
  <c r="L9" i="9" s="1"/>
  <c r="E9" i="9"/>
  <c r="V9" i="9" s="1"/>
  <c r="W9" i="9" s="1"/>
  <c r="D9" i="9"/>
  <c r="T9" i="9" s="1"/>
  <c r="K8" i="9"/>
  <c r="M8" i="9" s="1"/>
  <c r="J8" i="9"/>
  <c r="L8" i="9" s="1"/>
  <c r="E8" i="9"/>
  <c r="V8" i="9" s="1"/>
  <c r="W8" i="9" s="1"/>
  <c r="D8" i="9"/>
  <c r="T8" i="9" s="1"/>
  <c r="U8" i="9" s="1"/>
  <c r="K7" i="9"/>
  <c r="K25" i="9" s="1"/>
  <c r="J7" i="9"/>
  <c r="J25" i="9" s="1"/>
  <c r="E7" i="9"/>
  <c r="V7" i="9" s="1"/>
  <c r="W7" i="9" s="1"/>
  <c r="D7" i="9"/>
  <c r="T7" i="9" s="1"/>
  <c r="U7" i="9" s="1"/>
  <c r="L7" i="9" l="1"/>
  <c r="L25" i="9" s="1"/>
  <c r="M7" i="9"/>
  <c r="N24" i="9" l="1"/>
  <c r="P24" i="9" s="1"/>
  <c r="N23" i="9"/>
  <c r="P23" i="9" s="1"/>
  <c r="N22" i="9"/>
  <c r="P22" i="9" s="1"/>
  <c r="N21" i="9"/>
  <c r="P21" i="9" s="1"/>
  <c r="N20" i="9"/>
  <c r="P20" i="9" s="1"/>
  <c r="N19" i="9"/>
  <c r="P19" i="9" s="1"/>
  <c r="N18" i="9"/>
  <c r="P18" i="9" s="1"/>
  <c r="N17" i="9"/>
  <c r="P17" i="9" s="1"/>
  <c r="N16" i="9"/>
  <c r="P16" i="9" s="1"/>
  <c r="N15" i="9"/>
  <c r="P15" i="9" s="1"/>
  <c r="N14" i="9"/>
  <c r="P14" i="9" s="1"/>
  <c r="N13" i="9"/>
  <c r="P13" i="9" s="1"/>
  <c r="N12" i="9"/>
  <c r="P12" i="9" s="1"/>
  <c r="N11" i="9"/>
  <c r="P11" i="9" s="1"/>
  <c r="N10" i="9"/>
  <c r="P10" i="9" s="1"/>
  <c r="N9" i="9"/>
  <c r="P9" i="9" s="1"/>
  <c r="N8" i="9"/>
  <c r="P8" i="9" s="1"/>
  <c r="N7" i="9"/>
  <c r="P7" i="9" s="1"/>
  <c r="M25" i="9"/>
  <c r="P25" i="9" l="1"/>
  <c r="O24" i="9"/>
  <c r="Q24" i="9" s="1"/>
  <c r="O23" i="9"/>
  <c r="Q23" i="9" s="1"/>
  <c r="O22" i="9"/>
  <c r="Q22" i="9" s="1"/>
  <c r="O21" i="9"/>
  <c r="Q21" i="9" s="1"/>
  <c r="O20" i="9"/>
  <c r="Q20" i="9" s="1"/>
  <c r="O19" i="9"/>
  <c r="Q19" i="9" s="1"/>
  <c r="O18" i="9"/>
  <c r="Q18" i="9" s="1"/>
  <c r="O17" i="9"/>
  <c r="Q17" i="9" s="1"/>
  <c r="O16" i="9"/>
  <c r="Q16" i="9" s="1"/>
  <c r="O15" i="9"/>
  <c r="Q15" i="9" s="1"/>
  <c r="O14" i="9"/>
  <c r="Q14" i="9" s="1"/>
  <c r="O13" i="9"/>
  <c r="Q13" i="9" s="1"/>
  <c r="O11" i="9"/>
  <c r="Q11" i="9" s="1"/>
  <c r="O9" i="9"/>
  <c r="Q9" i="9" s="1"/>
  <c r="O8" i="9"/>
  <c r="Q8" i="9" s="1"/>
  <c r="O12" i="9"/>
  <c r="Q12" i="9" s="1"/>
  <c r="O10" i="9"/>
  <c r="Q10" i="9" s="1"/>
  <c r="O7" i="9"/>
  <c r="Q7" i="9" s="1"/>
  <c r="Q25" i="9" s="1"/>
  <c r="M25" i="7" l="1"/>
  <c r="I25" i="7"/>
  <c r="N8" i="7" l="1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7" i="7"/>
  <c r="E24" i="7" l="1"/>
  <c r="F24" i="7" l="1"/>
  <c r="H24" i="7" s="1"/>
  <c r="C7" i="7" l="1"/>
  <c r="J7" i="7" s="1"/>
  <c r="E7" i="7"/>
  <c r="F7" i="7" s="1"/>
  <c r="H7" i="7" s="1"/>
  <c r="J8" i="7"/>
  <c r="L8" i="7" s="1"/>
  <c r="E8" i="7"/>
  <c r="J9" i="7"/>
  <c r="L9" i="7" s="1"/>
  <c r="E9" i="7"/>
  <c r="J10" i="7"/>
  <c r="L10" i="7" s="1"/>
  <c r="E10" i="7"/>
  <c r="J11" i="7"/>
  <c r="L11" i="7" s="1"/>
  <c r="E11" i="7"/>
  <c r="J12" i="7"/>
  <c r="L12" i="7" s="1"/>
  <c r="E12" i="7"/>
  <c r="J13" i="7"/>
  <c r="L13" i="7" s="1"/>
  <c r="E13" i="7"/>
  <c r="J14" i="7"/>
  <c r="L14" i="7" s="1"/>
  <c r="E14" i="7"/>
  <c r="J15" i="7"/>
  <c r="L15" i="7" s="1"/>
  <c r="E15" i="7"/>
  <c r="J16" i="7"/>
  <c r="L16" i="7" s="1"/>
  <c r="E16" i="7"/>
  <c r="J17" i="7"/>
  <c r="L17" i="7" s="1"/>
  <c r="E17" i="7"/>
  <c r="J18" i="7"/>
  <c r="L18" i="7" s="1"/>
  <c r="E18" i="7"/>
  <c r="J19" i="7"/>
  <c r="L19" i="7" s="1"/>
  <c r="E19" i="7"/>
  <c r="J20" i="7"/>
  <c r="L20" i="7" s="1"/>
  <c r="E20" i="7"/>
  <c r="J21" i="7"/>
  <c r="L21" i="7" s="1"/>
  <c r="E21" i="7"/>
  <c r="J22" i="7"/>
  <c r="L22" i="7" s="1"/>
  <c r="E22" i="7"/>
  <c r="J23" i="7"/>
  <c r="L23" i="7" s="1"/>
  <c r="E23" i="7"/>
  <c r="J24" i="7"/>
  <c r="L24" i="7" s="1"/>
  <c r="D25" i="7"/>
  <c r="L7" i="7" l="1"/>
  <c r="L25" i="7" s="1"/>
  <c r="J25" i="7"/>
  <c r="F13" i="7"/>
  <c r="H13" i="7" s="1"/>
  <c r="F11" i="7"/>
  <c r="H11" i="7" s="1"/>
  <c r="F10" i="7"/>
  <c r="H10" i="7" s="1"/>
  <c r="F9" i="7"/>
  <c r="H9" i="7" s="1"/>
  <c r="F23" i="7"/>
  <c r="H23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2" i="7"/>
  <c r="H12" i="7" s="1"/>
  <c r="F8" i="7"/>
  <c r="H8" i="7" s="1"/>
  <c r="E25" i="7"/>
  <c r="F22" i="7"/>
  <c r="H22" i="7" s="1"/>
  <c r="F25" i="7" l="1"/>
  <c r="H25" i="7" l="1"/>
</calcChain>
</file>

<file path=xl/sharedStrings.xml><?xml version="1.0" encoding="utf-8"?>
<sst xmlns="http://schemas.openxmlformats.org/spreadsheetml/2006/main" count="117" uniqueCount="74">
  <si>
    <t>ИТОГО</t>
  </si>
  <si>
    <t>Предельный уровень софинансирования (%)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</si>
  <si>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</si>
  <si>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</si>
  <si>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</si>
  <si>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</si>
  <si>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</si>
  <si>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</si>
  <si>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</si>
  <si>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</si>
  <si>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</si>
  <si>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</si>
  <si>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</si>
  <si>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</si>
  <si>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</si>
  <si>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</si>
  <si>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Тосненский район</t>
  </si>
  <si>
    <t>Предельный уровень софинансирования (%) МБ</t>
  </si>
  <si>
    <t>Eдиный понижающий коэффициент - k</t>
  </si>
  <si>
    <t xml:space="preserve">Сi (округление), тыс. руб.
</t>
  </si>
  <si>
    <t>1</t>
  </si>
  <si>
    <t>2</t>
  </si>
  <si>
    <t>3</t>
  </si>
  <si>
    <t>4</t>
  </si>
  <si>
    <t>5</t>
  </si>
  <si>
    <t>6</t>
  </si>
  <si>
    <t xml:space="preserve">РОСi = NSi x 700,
где NSi - предполагаемое количество соискателей по заявкам муниципальных образований, претендующих на получение субсидии для организации предпринимательской деятельности в i-м муниципальном районе (городском округе), ед.
</t>
  </si>
  <si>
    <t>Сi = РОСi x УСi</t>
  </si>
  <si>
    <t>РОСi - расчетный объем расходов, необходимый для достижения значений результатов использования субсидии i-м муниципальным образованием;</t>
  </si>
  <si>
    <t>Ci с учетом понижающего коэффициента, тыс. руб</t>
  </si>
  <si>
    <t>Расчетный объем субсидии бюджету i-го МО
 - Сi, тыс. руб</t>
  </si>
  <si>
    <t>Количество получателей поддержки (Nsi)</t>
  </si>
  <si>
    <t>Общий объем субсидии на мероприятие (РОСi, тыс. руб)</t>
  </si>
  <si>
    <t>Объем расходов  МБ, тыс. руб</t>
  </si>
  <si>
    <t>Тихвинский  муниципальный район</t>
  </si>
  <si>
    <t>Кировский муниципальный  район</t>
  </si>
  <si>
    <t xml:space="preserve">Выборгский район </t>
  </si>
  <si>
    <t>показатель на 2021</t>
  </si>
  <si>
    <t>Общий объем</t>
  </si>
  <si>
    <t>разница на уменьшение</t>
  </si>
  <si>
    <t>Объем расходов в соответствии с заявкой (МБ), тыс. руб</t>
  </si>
  <si>
    <t>Nsi</t>
  </si>
  <si>
    <t>РОСi, тыс. руб</t>
  </si>
  <si>
    <t>Объем субсидии бюджету i-го МО - Сi, тыс. руб</t>
  </si>
  <si>
    <t>Сi (округление), тыс. руб.</t>
  </si>
  <si>
    <t>контроль % софинансирования МО (не должен быть меньше предельного)</t>
  </si>
  <si>
    <t>2022</t>
  </si>
  <si>
    <t>2023</t>
  </si>
  <si>
    <t>7</t>
  </si>
  <si>
    <t>8</t>
  </si>
  <si>
    <t>9=7*700</t>
  </si>
  <si>
    <t>10=8*700</t>
  </si>
  <si>
    <t>11=9*1/100</t>
  </si>
  <si>
    <t>12=10*2/100</t>
  </si>
  <si>
    <t>13</t>
  </si>
  <si>
    <t>14</t>
  </si>
  <si>
    <t>15=11*13</t>
  </si>
  <si>
    <t>16=12*14</t>
  </si>
  <si>
    <t>17</t>
  </si>
  <si>
    <t>18</t>
  </si>
  <si>
    <t>Выборгский район</t>
  </si>
  <si>
    <t>Кировский район</t>
  </si>
  <si>
    <t>Тихвинский район</t>
  </si>
  <si>
    <t xml:space="preserve">k - единый понижающий коэффициент, рассчитанный как отношение объема выделенных бюджетных ассигнований к расчетной сумме субсидии по всем получателям субсидии.
</t>
  </si>
  <si>
    <t>Расчет субсидии на 2022-2023 годы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 
(на 2022 и 2023 гг субсидия распределена областным законом Ленинградской области от 20.12.2020 №143-оз «Об областном бюджете Ленинградской области на 2021 год и на плановый период 2022 и 2023 годов»)</t>
  </si>
  <si>
    <t>4=3*700</t>
  </si>
  <si>
    <t>5=4*1/100</t>
  </si>
  <si>
    <t>9=4-5</t>
  </si>
  <si>
    <t xml:space="preserve">Расчет субсидии на 2024 год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 </t>
  </si>
  <si>
    <t>Муниципальный район (городской округ)</t>
  </si>
  <si>
    <t>7=5*6</t>
  </si>
  <si>
    <t>таблица 2</t>
  </si>
  <si>
    <t>таблица 1</t>
  </si>
  <si>
    <t>Приложение 53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</si>
</sst>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\ _₽_-;\-* #,##0\ _₽_-;_-* &quot;-&quot;??\ _₽_-;_-@_-"/>
    <numFmt numFmtId="165" formatCode="#,##0.0"/>
    <numFmt numFmtId="166" formatCode="#,##0.0_ ;\-#,##0.0\ "/>
    <numFmt numFmtId="167" formatCode="#,##0.0000"/>
    <numFmt numFmtId="168" formatCode="_-* #,##0.000000\ _₽_-;\-* #,##0.000000\ _₽_-;_-* &quot;-&quot;?\ _₽_-;_-@_-"/>
    <numFmt numFmtId="169" formatCode="#,##0.00000_ ;\-#,##0.00000\ "/>
    <numFmt numFmtId="170" formatCode="_-* #,##0.0000\ _₽_-;\-* #,##0.0000\ _₽_-;_-* &quot;-&quot;??\ _₽_-;_-@_-"/>
    <numFmt numFmtId="171" formatCode="_-* #,##0.00000\ _₽_-;\-* #,##0.00000\ _₽_-;_-* &quot;-&quot;?????\ _₽_-;_-@_-"/>
    <numFmt numFmtId="172" formatCode="#,##0.000_ ;\-#,##0.000\ "/>
    <numFmt numFmtId="173" formatCode="_-* #,##0.0\ _₽_-;\-* #,##0.0\ _₽_-;_-* &quot;-&quot;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169" fontId="3" fillId="3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0" fontId="2" fillId="2" borderId="1" xfId="0" applyFont="1" applyFill="1" applyBorder="1"/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2" borderId="8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1" applyNumberFormat="1" applyFont="1" applyBorder="1"/>
    <xf numFmtId="165" fontId="2" fillId="0" borderId="1" xfId="1" applyNumberFormat="1" applyFont="1" applyFill="1" applyBorder="1"/>
    <xf numFmtId="3" fontId="2" fillId="0" borderId="1" xfId="1" applyNumberFormat="1" applyFont="1" applyFill="1" applyBorder="1"/>
    <xf numFmtId="165" fontId="2" fillId="0" borderId="1" xfId="1" applyNumberFormat="1" applyFont="1" applyBorder="1"/>
    <xf numFmtId="167" fontId="2" fillId="0" borderId="1" xfId="0" applyNumberFormat="1" applyFont="1" applyBorder="1"/>
    <xf numFmtId="167" fontId="2" fillId="0" borderId="8" xfId="0" applyNumberFormat="1" applyFont="1" applyBorder="1"/>
    <xf numFmtId="166" fontId="2" fillId="0" borderId="1" xfId="0" applyNumberFormat="1" applyFont="1" applyFill="1" applyBorder="1"/>
    <xf numFmtId="172" fontId="2" fillId="0" borderId="1" xfId="0" applyNumberFormat="1" applyFont="1" applyBorder="1"/>
    <xf numFmtId="173" fontId="7" fillId="0" borderId="1" xfId="0" applyNumberFormat="1" applyFont="1" applyBorder="1"/>
    <xf numFmtId="166" fontId="2" fillId="0" borderId="1" xfId="0" applyNumberFormat="1" applyFont="1" applyBorder="1"/>
    <xf numFmtId="164" fontId="2" fillId="0" borderId="1" xfId="1" applyNumberFormat="1" applyFont="1" applyFill="1" applyBorder="1"/>
    <xf numFmtId="0" fontId="6" fillId="2" borderId="1" xfId="0" applyFont="1" applyFill="1" applyBorder="1"/>
    <xf numFmtId="0" fontId="2" fillId="0" borderId="1" xfId="0" applyFont="1" applyBorder="1"/>
    <xf numFmtId="165" fontId="10" fillId="0" borderId="1" xfId="0" applyNumberFormat="1" applyFont="1" applyBorder="1"/>
    <xf numFmtId="3" fontId="10" fillId="0" borderId="0" xfId="0" applyNumberFormat="1" applyFont="1"/>
    <xf numFmtId="166" fontId="10" fillId="0" borderId="1" xfId="1" applyNumberFormat="1" applyFont="1" applyBorder="1"/>
    <xf numFmtId="172" fontId="10" fillId="0" borderId="1" xfId="1" applyNumberFormat="1" applyFont="1" applyBorder="1"/>
    <xf numFmtId="173" fontId="2" fillId="0" borderId="0" xfId="0" applyNumberFormat="1" applyFont="1"/>
    <xf numFmtId="0" fontId="2" fillId="2" borderId="0" xfId="0" applyFont="1" applyFill="1"/>
    <xf numFmtId="166" fontId="2" fillId="0" borderId="0" xfId="0" applyNumberFormat="1" applyFont="1"/>
    <xf numFmtId="172" fontId="2" fillId="0" borderId="0" xfId="0" applyNumberFormat="1" applyFont="1"/>
    <xf numFmtId="49" fontId="13" fillId="2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49" fontId="13" fillId="2" borderId="3" xfId="0" applyNumberFormat="1" applyFont="1" applyFill="1" applyBorder="1" applyAlignment="1" applyProtection="1">
      <alignment horizontal="center" vertical="center" wrapText="1"/>
    </xf>
    <xf numFmtId="49" fontId="13" fillId="2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left" vertical="center" wrapText="1"/>
    </xf>
    <xf numFmtId="165" fontId="11" fillId="0" borderId="1" xfId="1" applyNumberFormat="1" applyFont="1" applyFill="1" applyBorder="1" applyAlignment="1" applyProtection="1">
      <alignment horizontal="center" vertical="center"/>
    </xf>
    <xf numFmtId="165" fontId="11" fillId="0" borderId="3" xfId="1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12" fillId="0" borderId="1" xfId="0" applyFont="1" applyBorder="1" applyAlignment="1" applyProtection="1">
      <alignment vertical="center"/>
    </xf>
    <xf numFmtId="165" fontId="12" fillId="0" borderId="1" xfId="1" applyNumberFormat="1" applyFont="1" applyBorder="1" applyAlignment="1" applyProtection="1">
      <alignment horizontal="center" vertical="center"/>
    </xf>
    <xf numFmtId="165" fontId="12" fillId="0" borderId="1" xfId="1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11" fillId="0" borderId="0" xfId="0" applyFont="1" applyFill="1"/>
    <xf numFmtId="166" fontId="11" fillId="0" borderId="0" xfId="0" applyNumberFormat="1" applyFont="1"/>
    <xf numFmtId="170" fontId="11" fillId="0" borderId="0" xfId="0" applyNumberFormat="1" applyFont="1"/>
    <xf numFmtId="43" fontId="11" fillId="0" borderId="0" xfId="0" applyNumberFormat="1" applyFont="1"/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3" fillId="2" borderId="6" xfId="0" applyNumberFormat="1" applyFont="1" applyFill="1" applyBorder="1" applyAlignment="1" applyProtection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</xf>
    <xf numFmtId="167" fontId="11" fillId="0" borderId="1" xfId="0" applyNumberFormat="1" applyFont="1" applyFill="1" applyBorder="1" applyAlignment="1" applyProtection="1">
      <alignment horizontal="center" vertical="center"/>
    </xf>
    <xf numFmtId="165" fontId="14" fillId="0" borderId="1" xfId="1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 vertical="center"/>
    </xf>
    <xf numFmtId="1" fontId="11" fillId="0" borderId="1" xfId="1" applyNumberFormat="1" applyFont="1" applyFill="1" applyBorder="1" applyAlignment="1" applyProtection="1">
      <alignment horizontal="center" vertical="center"/>
    </xf>
    <xf numFmtId="1" fontId="12" fillId="0" borderId="1" xfId="1" applyNumberFormat="1" applyFont="1" applyBorder="1" applyAlignment="1" applyProtection="1">
      <alignment vertical="center"/>
    </xf>
    <xf numFmtId="1" fontId="12" fillId="0" borderId="1" xfId="1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9" fontId="6" fillId="2" borderId="8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166" fontId="10" fillId="0" borderId="1" xfId="1" applyNumberFormat="1" applyFont="1" applyFill="1" applyBorder="1"/>
    <xf numFmtId="0" fontId="3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horizontal="center" vertical="center"/>
    </xf>
    <xf numFmtId="43" fontId="11" fillId="0" borderId="0" xfId="1" applyFont="1" applyFill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W30"/>
  <sheetViews>
    <sheetView tabSelected="1" zoomScale="80" zoomScaleNormal="80" workbookViewId="0">
      <selection activeCell="U1" sqref="U1"/>
    </sheetView>
  </sheetViews>
  <sheetFormatPr defaultRowHeight="15" x14ac:dyDescent="0.25"/>
  <cols>
    <col min="1" max="1" width="38" style="41" customWidth="1"/>
    <col min="2" max="2" width="7.140625" style="1" customWidth="1"/>
    <col min="3" max="3" width="8" style="1" customWidth="1"/>
    <col min="4" max="4" width="9" style="1" customWidth="1"/>
    <col min="5" max="5" width="8.28515625" style="1" customWidth="1"/>
    <col min="6" max="6" width="11.42578125" style="2" customWidth="1"/>
    <col min="7" max="7" width="11.7109375" style="2" customWidth="1"/>
    <col min="8" max="9" width="9.140625" style="2" customWidth="1"/>
    <col min="10" max="11" width="12.85546875" style="2" customWidth="1"/>
    <col min="12" max="13" width="13.42578125" style="1" customWidth="1"/>
    <col min="14" max="14" width="10.140625" style="1" customWidth="1"/>
    <col min="15" max="15" width="10.5703125" style="1" customWidth="1"/>
    <col min="16" max="17" width="13.42578125" style="1" customWidth="1"/>
    <col min="18" max="19" width="13.42578125" style="2" bestFit="1" customWidth="1"/>
    <col min="20" max="20" width="11" style="1" customWidth="1"/>
    <col min="21" max="21" width="9.140625" style="1"/>
    <col min="22" max="22" width="10.7109375" style="1" bestFit="1" customWidth="1"/>
    <col min="23" max="16384" width="9.140625" style="1"/>
  </cols>
  <sheetData>
    <row r="1" spans="1:23" x14ac:dyDescent="0.25">
      <c r="U1" s="75" t="s">
        <v>73</v>
      </c>
    </row>
    <row r="2" spans="1:23" x14ac:dyDescent="0.25">
      <c r="U2" s="75" t="s">
        <v>72</v>
      </c>
    </row>
    <row r="3" spans="1:23" ht="77.25" customHeight="1" x14ac:dyDescent="0.25">
      <c r="A3" s="76" t="s">
        <v>64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ht="98.25" customHeight="1" x14ac:dyDescent="0.25">
      <c r="A4" s="14"/>
      <c r="B4" s="83" t="s">
        <v>1</v>
      </c>
      <c r="C4" s="84"/>
      <c r="D4" s="83" t="s">
        <v>17</v>
      </c>
      <c r="E4" s="84"/>
      <c r="F4" s="85" t="s">
        <v>40</v>
      </c>
      <c r="G4" s="86"/>
      <c r="H4" s="85" t="s">
        <v>41</v>
      </c>
      <c r="I4" s="86"/>
      <c r="J4" s="87" t="s">
        <v>42</v>
      </c>
      <c r="K4" s="88"/>
      <c r="L4" s="78" t="s">
        <v>43</v>
      </c>
      <c r="M4" s="79"/>
      <c r="N4" s="78" t="s">
        <v>18</v>
      </c>
      <c r="O4" s="79"/>
      <c r="P4" s="80" t="s">
        <v>29</v>
      </c>
      <c r="Q4" s="80"/>
      <c r="R4" s="93" t="s">
        <v>44</v>
      </c>
      <c r="S4" s="93"/>
      <c r="T4" s="81" t="s">
        <v>45</v>
      </c>
      <c r="U4" s="81"/>
      <c r="V4" s="81"/>
      <c r="W4" s="81"/>
    </row>
    <row r="5" spans="1:23" x14ac:dyDescent="0.25">
      <c r="A5" s="14"/>
      <c r="B5" s="15" t="s">
        <v>46</v>
      </c>
      <c r="C5" s="15">
        <v>2023</v>
      </c>
      <c r="D5" s="15" t="s">
        <v>46</v>
      </c>
      <c r="E5" s="15" t="s">
        <v>47</v>
      </c>
      <c r="F5" s="16" t="s">
        <v>46</v>
      </c>
      <c r="G5" s="16">
        <v>2023</v>
      </c>
      <c r="H5" s="16" t="s">
        <v>46</v>
      </c>
      <c r="I5" s="16" t="s">
        <v>47</v>
      </c>
      <c r="J5" s="16" t="s">
        <v>46</v>
      </c>
      <c r="K5" s="16" t="s">
        <v>47</v>
      </c>
      <c r="L5" s="15" t="s">
        <v>46</v>
      </c>
      <c r="M5" s="15" t="s">
        <v>47</v>
      </c>
      <c r="N5" s="15" t="s">
        <v>46</v>
      </c>
      <c r="O5" s="15" t="s">
        <v>47</v>
      </c>
      <c r="P5" s="15" t="s">
        <v>46</v>
      </c>
      <c r="Q5" s="15" t="s">
        <v>47</v>
      </c>
      <c r="R5" s="16" t="s">
        <v>46</v>
      </c>
      <c r="S5" s="94" t="s">
        <v>47</v>
      </c>
      <c r="T5" s="82">
        <v>2022</v>
      </c>
      <c r="U5" s="82"/>
      <c r="V5" s="82">
        <v>2023</v>
      </c>
      <c r="W5" s="82"/>
    </row>
    <row r="6" spans="1:23" x14ac:dyDescent="0.25">
      <c r="A6" s="14"/>
      <c r="B6" s="17" t="s">
        <v>20</v>
      </c>
      <c r="C6" s="17" t="s">
        <v>21</v>
      </c>
      <c r="D6" s="17" t="s">
        <v>22</v>
      </c>
      <c r="E6" s="17" t="s">
        <v>23</v>
      </c>
      <c r="F6" s="18" t="s">
        <v>24</v>
      </c>
      <c r="G6" s="18" t="s">
        <v>25</v>
      </c>
      <c r="H6" s="18" t="s">
        <v>48</v>
      </c>
      <c r="I6" s="18" t="s">
        <v>49</v>
      </c>
      <c r="J6" s="18" t="s">
        <v>50</v>
      </c>
      <c r="K6" s="18" t="s">
        <v>51</v>
      </c>
      <c r="L6" s="17" t="s">
        <v>52</v>
      </c>
      <c r="M6" s="17" t="s">
        <v>53</v>
      </c>
      <c r="N6" s="17" t="s">
        <v>54</v>
      </c>
      <c r="O6" s="19" t="s">
        <v>55</v>
      </c>
      <c r="P6" s="17" t="s">
        <v>56</v>
      </c>
      <c r="Q6" s="17" t="s">
        <v>57</v>
      </c>
      <c r="R6" s="18" t="s">
        <v>58</v>
      </c>
      <c r="S6" s="18" t="s">
        <v>59</v>
      </c>
      <c r="T6" s="20">
        <v>19</v>
      </c>
      <c r="U6" s="20">
        <v>20</v>
      </c>
      <c r="V6" s="20">
        <v>21</v>
      </c>
      <c r="W6" s="20">
        <v>22</v>
      </c>
    </row>
    <row r="7" spans="1:23" x14ac:dyDescent="0.25">
      <c r="A7" s="21" t="s">
        <v>2</v>
      </c>
      <c r="B7" s="22">
        <v>89</v>
      </c>
      <c r="C7" s="22">
        <v>89</v>
      </c>
      <c r="D7" s="23">
        <f t="shared" ref="D7:E24" si="0">100-B7</f>
        <v>11</v>
      </c>
      <c r="E7" s="23">
        <f t="shared" si="0"/>
        <v>11</v>
      </c>
      <c r="F7" s="24">
        <v>67.900000000000006</v>
      </c>
      <c r="G7" s="24">
        <v>67.900000000000006</v>
      </c>
      <c r="H7" s="25">
        <v>1</v>
      </c>
      <c r="I7" s="25">
        <v>1</v>
      </c>
      <c r="J7" s="24">
        <f t="shared" ref="J7:K23" si="1">H7*700</f>
        <v>700</v>
      </c>
      <c r="K7" s="24">
        <f t="shared" si="1"/>
        <v>700</v>
      </c>
      <c r="L7" s="26">
        <f t="shared" ref="L7:M24" si="2">J7*B7/100</f>
        <v>623</v>
      </c>
      <c r="M7" s="26">
        <f t="shared" si="2"/>
        <v>623</v>
      </c>
      <c r="N7" s="27">
        <f>35734/$L$25</f>
        <v>0.86758279110420511</v>
      </c>
      <c r="O7" s="28">
        <f>36400/$M$25</f>
        <v>0.85780270537776315</v>
      </c>
      <c r="P7" s="29">
        <f>N7*L7</f>
        <v>540.50407885791981</v>
      </c>
      <c r="Q7" s="30">
        <f>M7*O7</f>
        <v>534.41108545034649</v>
      </c>
      <c r="R7" s="29">
        <v>541</v>
      </c>
      <c r="S7" s="29">
        <v>534</v>
      </c>
      <c r="T7" s="31">
        <f>R7*D7/B7</f>
        <v>66.865168539325836</v>
      </c>
      <c r="U7" s="31">
        <f>F7-T7</f>
        <v>1.0348314606741695</v>
      </c>
      <c r="V7" s="31">
        <f>S7*E7/C7</f>
        <v>66</v>
      </c>
      <c r="W7" s="31">
        <f>G7-V7</f>
        <v>1.9000000000000057</v>
      </c>
    </row>
    <row r="8" spans="1:23" x14ac:dyDescent="0.25">
      <c r="A8" s="21" t="s">
        <v>3</v>
      </c>
      <c r="B8" s="22">
        <v>90</v>
      </c>
      <c r="C8" s="22">
        <v>90</v>
      </c>
      <c r="D8" s="23">
        <f t="shared" si="0"/>
        <v>10</v>
      </c>
      <c r="E8" s="23">
        <f t="shared" si="0"/>
        <v>10</v>
      </c>
      <c r="F8" s="24">
        <v>140</v>
      </c>
      <c r="G8" s="24">
        <v>140</v>
      </c>
      <c r="H8" s="25">
        <v>2</v>
      </c>
      <c r="I8" s="25">
        <v>2</v>
      </c>
      <c r="J8" s="24">
        <f t="shared" si="1"/>
        <v>1400</v>
      </c>
      <c r="K8" s="24">
        <f t="shared" si="1"/>
        <v>1400</v>
      </c>
      <c r="L8" s="26">
        <f t="shared" si="2"/>
        <v>1260</v>
      </c>
      <c r="M8" s="26">
        <f t="shared" si="2"/>
        <v>1260</v>
      </c>
      <c r="N8" s="27">
        <f t="shared" ref="N8:N24" si="3">35734/$L$25</f>
        <v>0.86758279110420511</v>
      </c>
      <c r="O8" s="28">
        <f t="shared" ref="O8:O24" si="4">36400/$M$25</f>
        <v>0.85780270537776315</v>
      </c>
      <c r="P8" s="32">
        <f>N8*L8</f>
        <v>1093.1543167912985</v>
      </c>
      <c r="Q8" s="30">
        <f>M8*O8</f>
        <v>1080.8314087759816</v>
      </c>
      <c r="R8" s="29">
        <v>1093</v>
      </c>
      <c r="S8" s="29">
        <v>1081</v>
      </c>
      <c r="T8" s="31">
        <f t="shared" ref="T8:T24" si="5">R8*D8/B8</f>
        <v>121.44444444444444</v>
      </c>
      <c r="U8" s="31">
        <f t="shared" ref="U8:U24" si="6">F8-T8</f>
        <v>18.555555555555557</v>
      </c>
      <c r="V8" s="31">
        <f t="shared" ref="V8:V24" si="7">S8*E8/C8</f>
        <v>120.11111111111111</v>
      </c>
      <c r="W8" s="31">
        <f t="shared" ref="W8:W24" si="8">G8-V8</f>
        <v>19.888888888888886</v>
      </c>
    </row>
    <row r="9" spans="1:23" x14ac:dyDescent="0.25">
      <c r="A9" s="21" t="s">
        <v>4</v>
      </c>
      <c r="B9" s="22">
        <v>90</v>
      </c>
      <c r="C9" s="22">
        <v>90</v>
      </c>
      <c r="D9" s="23">
        <f t="shared" si="0"/>
        <v>10</v>
      </c>
      <c r="E9" s="23">
        <f t="shared" si="0"/>
        <v>10</v>
      </c>
      <c r="F9" s="24">
        <v>250</v>
      </c>
      <c r="G9" s="24">
        <v>250</v>
      </c>
      <c r="H9" s="25">
        <v>4</v>
      </c>
      <c r="I9" s="25">
        <v>4</v>
      </c>
      <c r="J9" s="24">
        <f t="shared" si="1"/>
        <v>2800</v>
      </c>
      <c r="K9" s="24">
        <f t="shared" si="1"/>
        <v>2800</v>
      </c>
      <c r="L9" s="26">
        <f t="shared" si="2"/>
        <v>2520</v>
      </c>
      <c r="M9" s="26">
        <f t="shared" si="2"/>
        <v>2520</v>
      </c>
      <c r="N9" s="27">
        <f t="shared" si="3"/>
        <v>0.86758279110420511</v>
      </c>
      <c r="O9" s="28">
        <f t="shared" si="4"/>
        <v>0.85780270537776315</v>
      </c>
      <c r="P9" s="32">
        <f>N9*L9</f>
        <v>2186.3086335825969</v>
      </c>
      <c r="Q9" s="30">
        <f>M9*O9</f>
        <v>2161.6628175519631</v>
      </c>
      <c r="R9" s="29">
        <v>2186</v>
      </c>
      <c r="S9" s="29">
        <v>2162</v>
      </c>
      <c r="T9" s="31">
        <f t="shared" si="5"/>
        <v>242.88888888888889</v>
      </c>
      <c r="U9" s="31">
        <f t="shared" si="6"/>
        <v>7.1111111111111143</v>
      </c>
      <c r="V9" s="31">
        <f t="shared" si="7"/>
        <v>240.22222222222223</v>
      </c>
      <c r="W9" s="31">
        <f t="shared" si="8"/>
        <v>9.7777777777777715</v>
      </c>
    </row>
    <row r="10" spans="1:23" x14ac:dyDescent="0.25">
      <c r="A10" s="21" t="s">
        <v>5</v>
      </c>
      <c r="B10" s="22">
        <v>90</v>
      </c>
      <c r="C10" s="22">
        <v>90</v>
      </c>
      <c r="D10" s="23">
        <f t="shared" si="0"/>
        <v>10</v>
      </c>
      <c r="E10" s="23">
        <f t="shared" si="0"/>
        <v>10</v>
      </c>
      <c r="F10" s="24">
        <v>1000</v>
      </c>
      <c r="G10" s="24">
        <v>1000</v>
      </c>
      <c r="H10" s="25">
        <v>15</v>
      </c>
      <c r="I10" s="25">
        <v>15</v>
      </c>
      <c r="J10" s="24">
        <f t="shared" si="1"/>
        <v>10500</v>
      </c>
      <c r="K10" s="24">
        <f t="shared" si="1"/>
        <v>10500</v>
      </c>
      <c r="L10" s="26">
        <f t="shared" si="2"/>
        <v>9450</v>
      </c>
      <c r="M10" s="26">
        <f t="shared" si="2"/>
        <v>9450</v>
      </c>
      <c r="N10" s="27">
        <f t="shared" si="3"/>
        <v>0.86758279110420511</v>
      </c>
      <c r="O10" s="28">
        <f t="shared" si="4"/>
        <v>0.85780270537776315</v>
      </c>
      <c r="P10" s="32">
        <f>N10*L10</f>
        <v>8198.6573759347375</v>
      </c>
      <c r="Q10" s="30">
        <f>M10*O10</f>
        <v>8106.2355658198621</v>
      </c>
      <c r="R10" s="29">
        <v>8199</v>
      </c>
      <c r="S10" s="29">
        <v>8106</v>
      </c>
      <c r="T10" s="31">
        <f t="shared" si="5"/>
        <v>911</v>
      </c>
      <c r="U10" s="31">
        <f t="shared" si="6"/>
        <v>89</v>
      </c>
      <c r="V10" s="31">
        <f t="shared" si="7"/>
        <v>900.66666666666663</v>
      </c>
      <c r="W10" s="31">
        <f t="shared" si="8"/>
        <v>99.333333333333371</v>
      </c>
    </row>
    <row r="11" spans="1:23" s="2" customFormat="1" x14ac:dyDescent="0.25">
      <c r="A11" s="21" t="s">
        <v>60</v>
      </c>
      <c r="B11" s="22">
        <v>88</v>
      </c>
      <c r="C11" s="22">
        <v>89</v>
      </c>
      <c r="D11" s="33">
        <f t="shared" si="0"/>
        <v>12</v>
      </c>
      <c r="E11" s="33">
        <f t="shared" si="0"/>
        <v>11</v>
      </c>
      <c r="F11" s="24">
        <v>578</v>
      </c>
      <c r="G11" s="24">
        <v>578</v>
      </c>
      <c r="H11" s="25">
        <v>7</v>
      </c>
      <c r="I11" s="25">
        <v>8</v>
      </c>
      <c r="J11" s="24">
        <f t="shared" si="1"/>
        <v>4900</v>
      </c>
      <c r="K11" s="24">
        <f t="shared" si="1"/>
        <v>5600</v>
      </c>
      <c r="L11" s="26">
        <f t="shared" si="2"/>
        <v>4312</v>
      </c>
      <c r="M11" s="26">
        <f t="shared" si="2"/>
        <v>4984</v>
      </c>
      <c r="N11" s="27">
        <f t="shared" si="3"/>
        <v>0.86758279110420511</v>
      </c>
      <c r="O11" s="28">
        <f>36400/$M$25</f>
        <v>0.85780270537776315</v>
      </c>
      <c r="P11" s="29">
        <f>N11*L11</f>
        <v>3741.0169952413326</v>
      </c>
      <c r="Q11" s="30">
        <f>M11*O11</f>
        <v>4275.2886836027719</v>
      </c>
      <c r="R11" s="29">
        <v>3741</v>
      </c>
      <c r="S11" s="29">
        <v>4275</v>
      </c>
      <c r="T11" s="31">
        <f t="shared" si="5"/>
        <v>510.13636363636363</v>
      </c>
      <c r="U11" s="31">
        <f t="shared" si="6"/>
        <v>67.863636363636374</v>
      </c>
      <c r="V11" s="31">
        <f t="shared" si="7"/>
        <v>528.37078651685397</v>
      </c>
      <c r="W11" s="31">
        <f t="shared" si="8"/>
        <v>49.629213483146032</v>
      </c>
    </row>
    <row r="12" spans="1:23" x14ac:dyDescent="0.25">
      <c r="A12" s="21" t="s">
        <v>6</v>
      </c>
      <c r="B12" s="22">
        <v>90</v>
      </c>
      <c r="C12" s="22">
        <v>87</v>
      </c>
      <c r="D12" s="23">
        <f t="shared" si="0"/>
        <v>10</v>
      </c>
      <c r="E12" s="23">
        <f t="shared" si="0"/>
        <v>13</v>
      </c>
      <c r="F12" s="24">
        <v>280</v>
      </c>
      <c r="G12" s="24">
        <v>455</v>
      </c>
      <c r="H12" s="25">
        <v>4</v>
      </c>
      <c r="I12" s="25">
        <v>5</v>
      </c>
      <c r="J12" s="24">
        <f t="shared" si="1"/>
        <v>2800</v>
      </c>
      <c r="K12" s="24">
        <f t="shared" si="1"/>
        <v>3500</v>
      </c>
      <c r="L12" s="26">
        <f t="shared" si="2"/>
        <v>2520</v>
      </c>
      <c r="M12" s="26">
        <f t="shared" si="2"/>
        <v>3045</v>
      </c>
      <c r="N12" s="27">
        <f t="shared" si="3"/>
        <v>0.86758279110420511</v>
      </c>
      <c r="O12" s="28">
        <f t="shared" si="4"/>
        <v>0.85780270537776315</v>
      </c>
      <c r="P12" s="32">
        <f t="shared" ref="P12:P24" si="9">N12*L12</f>
        <v>2186.3086335825969</v>
      </c>
      <c r="Q12" s="30">
        <f t="shared" ref="Q12:Q24" si="10">M12*O12</f>
        <v>2612.0092378752888</v>
      </c>
      <c r="R12" s="29">
        <v>2186</v>
      </c>
      <c r="S12" s="29">
        <v>2612</v>
      </c>
      <c r="T12" s="31">
        <f t="shared" si="5"/>
        <v>242.88888888888889</v>
      </c>
      <c r="U12" s="31">
        <f t="shared" si="6"/>
        <v>37.111111111111114</v>
      </c>
      <c r="V12" s="31">
        <f t="shared" si="7"/>
        <v>390.29885057471262</v>
      </c>
      <c r="W12" s="31">
        <f t="shared" si="8"/>
        <v>64.701149425287383</v>
      </c>
    </row>
    <row r="13" spans="1:23" s="2" customFormat="1" x14ac:dyDescent="0.25">
      <c r="A13" s="21" t="s">
        <v>7</v>
      </c>
      <c r="B13" s="22">
        <v>88</v>
      </c>
      <c r="C13" s="22">
        <v>89</v>
      </c>
      <c r="D13" s="33">
        <f t="shared" si="0"/>
        <v>12</v>
      </c>
      <c r="E13" s="33">
        <f t="shared" si="0"/>
        <v>11</v>
      </c>
      <c r="F13" s="24">
        <v>200</v>
      </c>
      <c r="G13" s="24">
        <v>200</v>
      </c>
      <c r="H13" s="25">
        <v>2</v>
      </c>
      <c r="I13" s="25">
        <v>2</v>
      </c>
      <c r="J13" s="24">
        <f t="shared" si="1"/>
        <v>1400</v>
      </c>
      <c r="K13" s="24">
        <f t="shared" si="1"/>
        <v>1400</v>
      </c>
      <c r="L13" s="26">
        <f t="shared" si="2"/>
        <v>1232</v>
      </c>
      <c r="M13" s="26">
        <f t="shared" si="2"/>
        <v>1246</v>
      </c>
      <c r="N13" s="27">
        <f t="shared" si="3"/>
        <v>0.86758279110420511</v>
      </c>
      <c r="O13" s="28">
        <f t="shared" si="4"/>
        <v>0.85780270537776315</v>
      </c>
      <c r="P13" s="29">
        <f t="shared" si="9"/>
        <v>1068.8619986403808</v>
      </c>
      <c r="Q13" s="30">
        <f t="shared" si="10"/>
        <v>1068.822170900693</v>
      </c>
      <c r="R13" s="29">
        <v>1069</v>
      </c>
      <c r="S13" s="29">
        <v>1069</v>
      </c>
      <c r="T13" s="31">
        <f t="shared" si="5"/>
        <v>145.77272727272728</v>
      </c>
      <c r="U13" s="31">
        <f t="shared" si="6"/>
        <v>54.22727272727272</v>
      </c>
      <c r="V13" s="31">
        <f t="shared" si="7"/>
        <v>132.12359550561797</v>
      </c>
      <c r="W13" s="31">
        <f t="shared" si="8"/>
        <v>67.876404494382029</v>
      </c>
    </row>
    <row r="14" spans="1:23" x14ac:dyDescent="0.25">
      <c r="A14" s="21" t="s">
        <v>8</v>
      </c>
      <c r="B14" s="22">
        <v>87</v>
      </c>
      <c r="C14" s="22">
        <v>89</v>
      </c>
      <c r="D14" s="23">
        <f t="shared" si="0"/>
        <v>13</v>
      </c>
      <c r="E14" s="23">
        <f t="shared" si="0"/>
        <v>11</v>
      </c>
      <c r="F14" s="24">
        <v>180</v>
      </c>
      <c r="G14" s="24">
        <v>148.5</v>
      </c>
      <c r="H14" s="25">
        <v>2</v>
      </c>
      <c r="I14" s="25">
        <v>2</v>
      </c>
      <c r="J14" s="24">
        <f t="shared" si="1"/>
        <v>1400</v>
      </c>
      <c r="K14" s="24">
        <f t="shared" si="1"/>
        <v>1400</v>
      </c>
      <c r="L14" s="26">
        <f t="shared" si="2"/>
        <v>1218</v>
      </c>
      <c r="M14" s="26">
        <f t="shared" si="2"/>
        <v>1246</v>
      </c>
      <c r="N14" s="27">
        <f t="shared" si="3"/>
        <v>0.86758279110420511</v>
      </c>
      <c r="O14" s="28">
        <f t="shared" si="4"/>
        <v>0.85780270537776315</v>
      </c>
      <c r="P14" s="32">
        <f t="shared" si="9"/>
        <v>1056.7158395649219</v>
      </c>
      <c r="Q14" s="30">
        <f t="shared" si="10"/>
        <v>1068.822170900693</v>
      </c>
      <c r="R14" s="29">
        <v>1057</v>
      </c>
      <c r="S14" s="29">
        <v>1069</v>
      </c>
      <c r="T14" s="31">
        <f t="shared" si="5"/>
        <v>157.94252873563218</v>
      </c>
      <c r="U14" s="31">
        <f t="shared" si="6"/>
        <v>22.05747126436782</v>
      </c>
      <c r="V14" s="31">
        <f t="shared" si="7"/>
        <v>132.12359550561797</v>
      </c>
      <c r="W14" s="31">
        <f t="shared" si="8"/>
        <v>16.376404494382029</v>
      </c>
    </row>
    <row r="15" spans="1:23" x14ac:dyDescent="0.25">
      <c r="A15" s="21" t="s">
        <v>61</v>
      </c>
      <c r="B15" s="22">
        <v>90</v>
      </c>
      <c r="C15" s="22">
        <v>90</v>
      </c>
      <c r="D15" s="23">
        <f t="shared" si="0"/>
        <v>10</v>
      </c>
      <c r="E15" s="23">
        <f t="shared" si="0"/>
        <v>10</v>
      </c>
      <c r="F15" s="24">
        <v>121.5</v>
      </c>
      <c r="G15" s="24">
        <v>121</v>
      </c>
      <c r="H15" s="25">
        <v>2</v>
      </c>
      <c r="I15" s="25">
        <v>2</v>
      </c>
      <c r="J15" s="24">
        <f t="shared" si="1"/>
        <v>1400</v>
      </c>
      <c r="K15" s="24">
        <f t="shared" si="1"/>
        <v>1400</v>
      </c>
      <c r="L15" s="26">
        <f t="shared" si="2"/>
        <v>1260</v>
      </c>
      <c r="M15" s="26">
        <f t="shared" si="2"/>
        <v>1260</v>
      </c>
      <c r="N15" s="27">
        <f t="shared" si="3"/>
        <v>0.86758279110420511</v>
      </c>
      <c r="O15" s="28">
        <f t="shared" si="4"/>
        <v>0.85780270537776315</v>
      </c>
      <c r="P15" s="32">
        <f t="shared" si="9"/>
        <v>1093.1543167912985</v>
      </c>
      <c r="Q15" s="30">
        <f t="shared" si="10"/>
        <v>1080.8314087759816</v>
      </c>
      <c r="R15" s="29">
        <v>1093</v>
      </c>
      <c r="S15" s="29">
        <v>1081</v>
      </c>
      <c r="T15" s="31">
        <f t="shared" si="5"/>
        <v>121.44444444444444</v>
      </c>
      <c r="U15" s="31">
        <f t="shared" si="6"/>
        <v>5.5555555555557135E-2</v>
      </c>
      <c r="V15" s="31">
        <f t="shared" si="7"/>
        <v>120.11111111111111</v>
      </c>
      <c r="W15" s="31">
        <f t="shared" si="8"/>
        <v>0.88888888888888573</v>
      </c>
    </row>
    <row r="16" spans="1:23" x14ac:dyDescent="0.25">
      <c r="A16" s="21" t="s">
        <v>9</v>
      </c>
      <c r="B16" s="22">
        <v>90</v>
      </c>
      <c r="C16" s="22">
        <v>90</v>
      </c>
      <c r="D16" s="23">
        <f t="shared" si="0"/>
        <v>10</v>
      </c>
      <c r="E16" s="23">
        <f t="shared" si="0"/>
        <v>10</v>
      </c>
      <c r="F16" s="24">
        <v>304</v>
      </c>
      <c r="G16" s="24">
        <v>301</v>
      </c>
      <c r="H16" s="25">
        <v>5</v>
      </c>
      <c r="I16" s="25">
        <v>5</v>
      </c>
      <c r="J16" s="24">
        <f t="shared" si="1"/>
        <v>3500</v>
      </c>
      <c r="K16" s="24">
        <f t="shared" si="1"/>
        <v>3500</v>
      </c>
      <c r="L16" s="26">
        <f t="shared" si="2"/>
        <v>3150</v>
      </c>
      <c r="M16" s="26">
        <f t="shared" si="2"/>
        <v>3150</v>
      </c>
      <c r="N16" s="27">
        <f t="shared" si="3"/>
        <v>0.86758279110420511</v>
      </c>
      <c r="O16" s="28">
        <f t="shared" si="4"/>
        <v>0.85780270537776315</v>
      </c>
      <c r="P16" s="32">
        <f t="shared" si="9"/>
        <v>2732.8857919782463</v>
      </c>
      <c r="Q16" s="30">
        <f t="shared" si="10"/>
        <v>2702.078521939954</v>
      </c>
      <c r="R16" s="29">
        <v>2733</v>
      </c>
      <c r="S16" s="29">
        <v>2702</v>
      </c>
      <c r="T16" s="31">
        <f t="shared" si="5"/>
        <v>303.66666666666669</v>
      </c>
      <c r="U16" s="31">
        <f t="shared" si="6"/>
        <v>0.33333333333331439</v>
      </c>
      <c r="V16" s="31">
        <f t="shared" si="7"/>
        <v>300.22222222222223</v>
      </c>
      <c r="W16" s="31">
        <f t="shared" si="8"/>
        <v>0.77777777777777146</v>
      </c>
    </row>
    <row r="17" spans="1:23" x14ac:dyDescent="0.25">
      <c r="A17" s="21" t="s">
        <v>10</v>
      </c>
      <c r="B17" s="22">
        <v>89</v>
      </c>
      <c r="C17" s="22">
        <v>89</v>
      </c>
      <c r="D17" s="23">
        <f t="shared" si="0"/>
        <v>11</v>
      </c>
      <c r="E17" s="23">
        <f t="shared" si="0"/>
        <v>11</v>
      </c>
      <c r="F17" s="24">
        <v>150</v>
      </c>
      <c r="G17" s="24">
        <v>150</v>
      </c>
      <c r="H17" s="25">
        <v>2</v>
      </c>
      <c r="I17" s="25">
        <v>2</v>
      </c>
      <c r="J17" s="24">
        <f t="shared" si="1"/>
        <v>1400</v>
      </c>
      <c r="K17" s="24">
        <f t="shared" si="1"/>
        <v>1400</v>
      </c>
      <c r="L17" s="26">
        <f t="shared" si="2"/>
        <v>1246</v>
      </c>
      <c r="M17" s="26">
        <f t="shared" si="2"/>
        <v>1246</v>
      </c>
      <c r="N17" s="27">
        <f t="shared" si="3"/>
        <v>0.86758279110420511</v>
      </c>
      <c r="O17" s="28">
        <f t="shared" si="4"/>
        <v>0.85780270537776315</v>
      </c>
      <c r="P17" s="32">
        <f t="shared" si="9"/>
        <v>1081.0081577158396</v>
      </c>
      <c r="Q17" s="30">
        <f t="shared" si="10"/>
        <v>1068.822170900693</v>
      </c>
      <c r="R17" s="29">
        <v>1081</v>
      </c>
      <c r="S17" s="29">
        <v>1069</v>
      </c>
      <c r="T17" s="31">
        <f t="shared" si="5"/>
        <v>133.6067415730337</v>
      </c>
      <c r="U17" s="31">
        <f t="shared" si="6"/>
        <v>16.393258426966298</v>
      </c>
      <c r="V17" s="31">
        <f t="shared" si="7"/>
        <v>132.12359550561797</v>
      </c>
      <c r="W17" s="31">
        <f t="shared" si="8"/>
        <v>17.876404494382029</v>
      </c>
    </row>
    <row r="18" spans="1:23" x14ac:dyDescent="0.25">
      <c r="A18" s="21" t="s">
        <v>11</v>
      </c>
      <c r="B18" s="22">
        <v>91</v>
      </c>
      <c r="C18" s="22">
        <v>90</v>
      </c>
      <c r="D18" s="23">
        <f t="shared" si="0"/>
        <v>9</v>
      </c>
      <c r="E18" s="23">
        <f t="shared" si="0"/>
        <v>10</v>
      </c>
      <c r="F18" s="24">
        <v>276.92399999999998</v>
      </c>
      <c r="G18" s="24">
        <v>312</v>
      </c>
      <c r="H18" s="25">
        <v>5</v>
      </c>
      <c r="I18" s="25">
        <v>5</v>
      </c>
      <c r="J18" s="24">
        <f t="shared" si="1"/>
        <v>3500</v>
      </c>
      <c r="K18" s="24">
        <f t="shared" si="1"/>
        <v>3500</v>
      </c>
      <c r="L18" s="26">
        <f t="shared" si="2"/>
        <v>3185</v>
      </c>
      <c r="M18" s="26">
        <f t="shared" si="2"/>
        <v>3150</v>
      </c>
      <c r="N18" s="27">
        <f t="shared" si="3"/>
        <v>0.86758279110420511</v>
      </c>
      <c r="O18" s="28">
        <f t="shared" si="4"/>
        <v>0.85780270537776315</v>
      </c>
      <c r="P18" s="32">
        <f t="shared" si="9"/>
        <v>2763.2511896668934</v>
      </c>
      <c r="Q18" s="30">
        <f t="shared" si="10"/>
        <v>2702.078521939954</v>
      </c>
      <c r="R18" s="29">
        <v>2763</v>
      </c>
      <c r="S18" s="29">
        <v>2702</v>
      </c>
      <c r="T18" s="31">
        <f t="shared" si="5"/>
        <v>273.26373626373629</v>
      </c>
      <c r="U18" s="31">
        <f t="shared" si="6"/>
        <v>3.660263736263687</v>
      </c>
      <c r="V18" s="31">
        <f t="shared" si="7"/>
        <v>300.22222222222223</v>
      </c>
      <c r="W18" s="31">
        <f t="shared" si="8"/>
        <v>11.777777777777771</v>
      </c>
    </row>
    <row r="19" spans="1:23" x14ac:dyDescent="0.25">
      <c r="A19" s="21" t="s">
        <v>12</v>
      </c>
      <c r="B19" s="22">
        <v>90</v>
      </c>
      <c r="C19" s="22">
        <v>90</v>
      </c>
      <c r="D19" s="23">
        <f t="shared" si="0"/>
        <v>10</v>
      </c>
      <c r="E19" s="23">
        <f t="shared" si="0"/>
        <v>10</v>
      </c>
      <c r="F19" s="24">
        <v>242.9</v>
      </c>
      <c r="G19" s="24">
        <v>240.2</v>
      </c>
      <c r="H19" s="25">
        <v>4</v>
      </c>
      <c r="I19" s="25">
        <v>4</v>
      </c>
      <c r="J19" s="24">
        <f t="shared" si="1"/>
        <v>2800</v>
      </c>
      <c r="K19" s="24">
        <f t="shared" si="1"/>
        <v>2800</v>
      </c>
      <c r="L19" s="26">
        <f t="shared" si="2"/>
        <v>2520</v>
      </c>
      <c r="M19" s="26">
        <f t="shared" si="2"/>
        <v>2520</v>
      </c>
      <c r="N19" s="27">
        <f t="shared" si="3"/>
        <v>0.86758279110420511</v>
      </c>
      <c r="O19" s="28">
        <f t="shared" si="4"/>
        <v>0.85780270537776315</v>
      </c>
      <c r="P19" s="32">
        <f t="shared" si="9"/>
        <v>2186.3086335825969</v>
      </c>
      <c r="Q19" s="30">
        <f t="shared" si="10"/>
        <v>2161.6628175519631</v>
      </c>
      <c r="R19" s="29">
        <v>2186</v>
      </c>
      <c r="S19" s="29">
        <v>2162</v>
      </c>
      <c r="T19" s="31">
        <f t="shared" si="5"/>
        <v>242.88888888888889</v>
      </c>
      <c r="U19" s="31">
        <f t="shared" si="6"/>
        <v>1.1111111111119953E-2</v>
      </c>
      <c r="V19" s="31">
        <f t="shared" si="7"/>
        <v>240.22222222222223</v>
      </c>
      <c r="W19" s="31">
        <f t="shared" si="8"/>
        <v>-2.2222222222239907E-2</v>
      </c>
    </row>
    <row r="20" spans="1:23" x14ac:dyDescent="0.25">
      <c r="A20" s="21" t="s">
        <v>13</v>
      </c>
      <c r="B20" s="22">
        <v>90</v>
      </c>
      <c r="C20" s="22">
        <v>89</v>
      </c>
      <c r="D20" s="23">
        <f t="shared" si="0"/>
        <v>10</v>
      </c>
      <c r="E20" s="23">
        <f t="shared" si="0"/>
        <v>11</v>
      </c>
      <c r="F20" s="24">
        <v>130</v>
      </c>
      <c r="G20" s="24">
        <v>133</v>
      </c>
      <c r="H20" s="25">
        <v>2</v>
      </c>
      <c r="I20" s="25">
        <v>2</v>
      </c>
      <c r="J20" s="24">
        <f t="shared" si="1"/>
        <v>1400</v>
      </c>
      <c r="K20" s="24">
        <f t="shared" si="1"/>
        <v>1400</v>
      </c>
      <c r="L20" s="26">
        <f t="shared" si="2"/>
        <v>1260</v>
      </c>
      <c r="M20" s="26">
        <f t="shared" si="2"/>
        <v>1246</v>
      </c>
      <c r="N20" s="27">
        <f t="shared" si="3"/>
        <v>0.86758279110420511</v>
      </c>
      <c r="O20" s="28">
        <f t="shared" si="4"/>
        <v>0.85780270537776315</v>
      </c>
      <c r="P20" s="32">
        <f t="shared" si="9"/>
        <v>1093.1543167912985</v>
      </c>
      <c r="Q20" s="30">
        <f t="shared" si="10"/>
        <v>1068.822170900693</v>
      </c>
      <c r="R20" s="29">
        <v>1093</v>
      </c>
      <c r="S20" s="29">
        <v>1069</v>
      </c>
      <c r="T20" s="31">
        <f t="shared" si="5"/>
        <v>121.44444444444444</v>
      </c>
      <c r="U20" s="31">
        <f t="shared" si="6"/>
        <v>8.5555555555555571</v>
      </c>
      <c r="V20" s="31">
        <f t="shared" si="7"/>
        <v>132.12359550561797</v>
      </c>
      <c r="W20" s="31">
        <f t="shared" si="8"/>
        <v>0.8764044943820295</v>
      </c>
    </row>
    <row r="21" spans="1:23" x14ac:dyDescent="0.25">
      <c r="A21" s="21" t="s">
        <v>14</v>
      </c>
      <c r="B21" s="22">
        <v>88</v>
      </c>
      <c r="C21" s="22">
        <v>90</v>
      </c>
      <c r="D21" s="23">
        <f t="shared" si="0"/>
        <v>12</v>
      </c>
      <c r="E21" s="23">
        <f t="shared" si="0"/>
        <v>10</v>
      </c>
      <c r="F21" s="24">
        <v>232.82</v>
      </c>
      <c r="G21" s="24">
        <v>188.89</v>
      </c>
      <c r="H21" s="25">
        <v>3</v>
      </c>
      <c r="I21" s="25">
        <v>3</v>
      </c>
      <c r="J21" s="24">
        <f t="shared" si="1"/>
        <v>2100</v>
      </c>
      <c r="K21" s="24">
        <f t="shared" si="1"/>
        <v>2100</v>
      </c>
      <c r="L21" s="26">
        <f t="shared" si="2"/>
        <v>1848</v>
      </c>
      <c r="M21" s="26">
        <f t="shared" si="2"/>
        <v>1890</v>
      </c>
      <c r="N21" s="27">
        <f t="shared" si="3"/>
        <v>0.86758279110420511</v>
      </c>
      <c r="O21" s="28">
        <f t="shared" si="4"/>
        <v>0.85780270537776315</v>
      </c>
      <c r="P21" s="32">
        <f t="shared" si="9"/>
        <v>1603.292997960571</v>
      </c>
      <c r="Q21" s="30">
        <f t="shared" si="10"/>
        <v>1621.2471131639725</v>
      </c>
      <c r="R21" s="29">
        <v>1603</v>
      </c>
      <c r="S21" s="29">
        <v>1621</v>
      </c>
      <c r="T21" s="31">
        <f t="shared" si="5"/>
        <v>218.59090909090909</v>
      </c>
      <c r="U21" s="31">
        <f t="shared" si="6"/>
        <v>14.2290909090909</v>
      </c>
      <c r="V21" s="31">
        <f t="shared" si="7"/>
        <v>180.11111111111111</v>
      </c>
      <c r="W21" s="31">
        <f t="shared" si="8"/>
        <v>8.7788888888888721</v>
      </c>
    </row>
    <row r="22" spans="1:23" x14ac:dyDescent="0.25">
      <c r="A22" s="21" t="s">
        <v>15</v>
      </c>
      <c r="B22" s="22">
        <v>75</v>
      </c>
      <c r="C22" s="22">
        <v>77</v>
      </c>
      <c r="D22" s="23">
        <f t="shared" si="0"/>
        <v>25</v>
      </c>
      <c r="E22" s="23">
        <f t="shared" si="0"/>
        <v>23</v>
      </c>
      <c r="F22" s="24">
        <v>304</v>
      </c>
      <c r="G22" s="24">
        <v>300</v>
      </c>
      <c r="H22" s="25">
        <v>2</v>
      </c>
      <c r="I22" s="25">
        <v>2</v>
      </c>
      <c r="J22" s="24">
        <f t="shared" si="1"/>
        <v>1400</v>
      </c>
      <c r="K22" s="24">
        <f t="shared" si="1"/>
        <v>1400</v>
      </c>
      <c r="L22" s="26">
        <f t="shared" si="2"/>
        <v>1050</v>
      </c>
      <c r="M22" s="26">
        <f t="shared" si="2"/>
        <v>1078</v>
      </c>
      <c r="N22" s="27">
        <f t="shared" si="3"/>
        <v>0.86758279110420511</v>
      </c>
      <c r="O22" s="28">
        <f t="shared" si="4"/>
        <v>0.85780270537776315</v>
      </c>
      <c r="P22" s="32">
        <f t="shared" si="9"/>
        <v>910.96193065941532</v>
      </c>
      <c r="Q22" s="30">
        <f t="shared" si="10"/>
        <v>924.71131639722864</v>
      </c>
      <c r="R22" s="29">
        <v>911</v>
      </c>
      <c r="S22" s="29">
        <v>925</v>
      </c>
      <c r="T22" s="31">
        <f t="shared" si="5"/>
        <v>303.66666666666669</v>
      </c>
      <c r="U22" s="31">
        <f t="shared" si="6"/>
        <v>0.33333333333331439</v>
      </c>
      <c r="V22" s="31">
        <f t="shared" si="7"/>
        <v>276.2987012987013</v>
      </c>
      <c r="W22" s="31">
        <f t="shared" si="8"/>
        <v>23.701298701298697</v>
      </c>
    </row>
    <row r="23" spans="1:23" x14ac:dyDescent="0.25">
      <c r="A23" s="21" t="s">
        <v>62</v>
      </c>
      <c r="B23" s="22">
        <v>91</v>
      </c>
      <c r="C23" s="22">
        <v>90</v>
      </c>
      <c r="D23" s="23">
        <f t="shared" si="0"/>
        <v>9</v>
      </c>
      <c r="E23" s="23">
        <f t="shared" si="0"/>
        <v>10</v>
      </c>
      <c r="F23" s="24">
        <v>110</v>
      </c>
      <c r="G23" s="24">
        <v>120</v>
      </c>
      <c r="H23" s="25">
        <v>2</v>
      </c>
      <c r="I23" s="25">
        <v>2</v>
      </c>
      <c r="J23" s="24">
        <f t="shared" si="1"/>
        <v>1400</v>
      </c>
      <c r="K23" s="24">
        <f t="shared" si="1"/>
        <v>1400</v>
      </c>
      <c r="L23" s="26">
        <f t="shared" si="2"/>
        <v>1274</v>
      </c>
      <c r="M23" s="26">
        <f t="shared" si="2"/>
        <v>1260</v>
      </c>
      <c r="N23" s="27">
        <f t="shared" si="3"/>
        <v>0.86758279110420511</v>
      </c>
      <c r="O23" s="28">
        <f t="shared" si="4"/>
        <v>0.85780270537776315</v>
      </c>
      <c r="P23" s="32">
        <f t="shared" si="9"/>
        <v>1105.3004758667573</v>
      </c>
      <c r="Q23" s="30">
        <f t="shared" si="10"/>
        <v>1080.8314087759816</v>
      </c>
      <c r="R23" s="29">
        <v>1106</v>
      </c>
      <c r="S23" s="29">
        <v>1080</v>
      </c>
      <c r="T23" s="31">
        <f t="shared" si="5"/>
        <v>109.38461538461539</v>
      </c>
      <c r="U23" s="31">
        <f t="shared" si="6"/>
        <v>0.6153846153846132</v>
      </c>
      <c r="V23" s="31">
        <f t="shared" si="7"/>
        <v>120</v>
      </c>
      <c r="W23" s="31">
        <f t="shared" si="8"/>
        <v>0</v>
      </c>
    </row>
    <row r="24" spans="1:23" x14ac:dyDescent="0.25">
      <c r="A24" s="21" t="s">
        <v>16</v>
      </c>
      <c r="B24" s="22">
        <v>90</v>
      </c>
      <c r="C24" s="22">
        <v>90</v>
      </c>
      <c r="D24" s="23">
        <f t="shared" si="0"/>
        <v>10</v>
      </c>
      <c r="E24" s="23">
        <f t="shared" si="0"/>
        <v>10</v>
      </c>
      <c r="F24" s="24">
        <v>121.5</v>
      </c>
      <c r="G24" s="24">
        <v>120.1</v>
      </c>
      <c r="H24" s="25">
        <v>2</v>
      </c>
      <c r="I24" s="25">
        <v>2</v>
      </c>
      <c r="J24" s="24">
        <f>H24*700</f>
        <v>1400</v>
      </c>
      <c r="K24" s="24">
        <f>I24*700</f>
        <v>1400</v>
      </c>
      <c r="L24" s="26">
        <f t="shared" si="2"/>
        <v>1260</v>
      </c>
      <c r="M24" s="26">
        <f t="shared" si="2"/>
        <v>1260</v>
      </c>
      <c r="N24" s="27">
        <f t="shared" si="3"/>
        <v>0.86758279110420511</v>
      </c>
      <c r="O24" s="28">
        <f t="shared" si="4"/>
        <v>0.85780270537776315</v>
      </c>
      <c r="P24" s="32">
        <f t="shared" si="9"/>
        <v>1093.1543167912985</v>
      </c>
      <c r="Q24" s="30">
        <f t="shared" si="10"/>
        <v>1080.8314087759816</v>
      </c>
      <c r="R24" s="29">
        <v>1093</v>
      </c>
      <c r="S24" s="29">
        <v>1081</v>
      </c>
      <c r="T24" s="31">
        <f t="shared" si="5"/>
        <v>121.44444444444444</v>
      </c>
      <c r="U24" s="31">
        <f t="shared" si="6"/>
        <v>5.5555555555557135E-2</v>
      </c>
      <c r="V24" s="31">
        <f t="shared" si="7"/>
        <v>120.11111111111111</v>
      </c>
      <c r="W24" s="31">
        <f t="shared" si="8"/>
        <v>-1.1111111111119953E-2</v>
      </c>
    </row>
    <row r="25" spans="1:23" x14ac:dyDescent="0.25">
      <c r="A25" s="34" t="s">
        <v>0</v>
      </c>
      <c r="B25" s="35"/>
      <c r="C25" s="35"/>
      <c r="D25" s="23"/>
      <c r="E25" s="23"/>
      <c r="F25" s="24">
        <f t="shared" ref="F25:K25" si="11">SUM(F7:F24)</f>
        <v>4689.5439999999999</v>
      </c>
      <c r="G25" s="24">
        <f t="shared" si="11"/>
        <v>4825.5900000000011</v>
      </c>
      <c r="H25" s="25">
        <f t="shared" si="11"/>
        <v>66</v>
      </c>
      <c r="I25" s="25">
        <f t="shared" si="11"/>
        <v>68</v>
      </c>
      <c r="J25" s="24">
        <f t="shared" si="11"/>
        <v>46200</v>
      </c>
      <c r="K25" s="24">
        <f t="shared" si="11"/>
        <v>47600</v>
      </c>
      <c r="L25" s="36">
        <f>SUM(L7:L24)</f>
        <v>41188</v>
      </c>
      <c r="M25" s="36">
        <f>SUM(M7:M24)</f>
        <v>42434</v>
      </c>
      <c r="N25" s="37"/>
      <c r="O25" s="37"/>
      <c r="P25" s="38">
        <f>SUM(P7:P24)</f>
        <v>35733.999999999993</v>
      </c>
      <c r="Q25" s="39">
        <f>SUM(Q7:Q24)</f>
        <v>36400.000000000007</v>
      </c>
      <c r="R25" s="95">
        <f>SUM(R7:R24)</f>
        <v>35734</v>
      </c>
      <c r="S25" s="95">
        <f>SUM(S7:S24)</f>
        <v>36400</v>
      </c>
      <c r="T25" s="40"/>
      <c r="U25" s="40"/>
      <c r="V25" s="40"/>
      <c r="W25" s="40"/>
    </row>
    <row r="26" spans="1:23" x14ac:dyDescent="0.25">
      <c r="P26" s="42"/>
      <c r="Q26" s="43"/>
    </row>
    <row r="27" spans="1:23" ht="60.75" customHeight="1" x14ac:dyDescent="0.25">
      <c r="A27" s="77" t="s">
        <v>26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23" x14ac:dyDescent="0.25">
      <c r="A28" s="41" t="s">
        <v>27</v>
      </c>
    </row>
    <row r="29" spans="1:23" x14ac:dyDescent="0.25">
      <c r="A29" s="41" t="s">
        <v>28</v>
      </c>
    </row>
    <row r="30" spans="1:23" ht="47.25" customHeight="1" x14ac:dyDescent="0.25">
      <c r="A30" s="77" t="s">
        <v>63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</sheetData>
  <mergeCells count="15">
    <mergeCell ref="A3:W3"/>
    <mergeCell ref="A27:K27"/>
    <mergeCell ref="A30:K30"/>
    <mergeCell ref="N4:O4"/>
    <mergeCell ref="P4:Q4"/>
    <mergeCell ref="R4:S4"/>
    <mergeCell ref="T4:W4"/>
    <mergeCell ref="T5:U5"/>
    <mergeCell ref="V5:W5"/>
    <mergeCell ref="B4:C4"/>
    <mergeCell ref="D4:E4"/>
    <mergeCell ref="F4:G4"/>
    <mergeCell ref="H4:I4"/>
    <mergeCell ref="J4:K4"/>
    <mergeCell ref="L4:M4"/>
  </mergeCells>
  <pageMargins left="0.11811023622047244" right="0.11811023622047244" top="0.19685039370078741" bottom="0.19685039370078741" header="0.11811023622047244" footer="0.1181102362204724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Q31"/>
  <sheetViews>
    <sheetView zoomScale="80" zoomScaleNormal="80" workbookViewId="0">
      <selection activeCell="C19" sqref="C19"/>
    </sheetView>
  </sheetViews>
  <sheetFormatPr defaultRowHeight="18.75" x14ac:dyDescent="0.3"/>
  <cols>
    <col min="1" max="1" width="57" style="3" customWidth="1"/>
    <col min="2" max="2" width="22.140625" style="3" bestFit="1" customWidth="1"/>
    <col min="3" max="3" width="20.5703125" style="3" bestFit="1" customWidth="1"/>
    <col min="4" max="4" width="21.7109375" style="4" bestFit="1" customWidth="1"/>
    <col min="5" max="5" width="21.5703125" style="4" bestFit="1" customWidth="1"/>
    <col min="6" max="6" width="29.85546875" style="3" bestFit="1" customWidth="1"/>
    <col min="7" max="7" width="17.28515625" style="3" customWidth="1"/>
    <col min="8" max="8" width="17" style="3" bestFit="1" customWidth="1"/>
    <col min="9" max="9" width="18" style="4" bestFit="1" customWidth="1"/>
    <col min="10" max="10" width="21.85546875" style="4" bestFit="1" customWidth="1"/>
    <col min="11" max="11" width="22.5703125" style="3" hidden="1" customWidth="1"/>
    <col min="12" max="12" width="21" style="3" hidden="1" customWidth="1"/>
    <col min="13" max="14" width="0" style="3" hidden="1" customWidth="1"/>
    <col min="15" max="15" width="9.140625" style="3"/>
    <col min="16" max="16" width="16.28515625" style="3" bestFit="1" customWidth="1"/>
    <col min="17" max="17" width="12.42578125" style="3" bestFit="1" customWidth="1"/>
    <col min="18" max="16384" width="9.140625" style="3"/>
  </cols>
  <sheetData>
    <row r="1" spans="1:17" x14ac:dyDescent="0.3">
      <c r="I1" s="96" t="s">
        <v>73</v>
      </c>
    </row>
    <row r="2" spans="1:17" x14ac:dyDescent="0.3">
      <c r="I2" s="4" t="s">
        <v>71</v>
      </c>
    </row>
    <row r="3" spans="1:17" ht="63.75" customHeight="1" x14ac:dyDescent="0.3">
      <c r="A3" s="92" t="s">
        <v>68</v>
      </c>
      <c r="B3" s="92"/>
      <c r="C3" s="92"/>
      <c r="D3" s="92"/>
      <c r="E3" s="92"/>
      <c r="F3" s="92"/>
      <c r="G3" s="92"/>
      <c r="H3" s="92"/>
      <c r="I3" s="92"/>
      <c r="J3" s="92"/>
    </row>
    <row r="4" spans="1:17" x14ac:dyDescent="0.3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7" ht="98.25" customHeight="1" x14ac:dyDescent="0.3">
      <c r="A5" s="90" t="s">
        <v>69</v>
      </c>
      <c r="B5" s="44" t="s">
        <v>1</v>
      </c>
      <c r="C5" s="44" t="s">
        <v>17</v>
      </c>
      <c r="D5" s="45" t="s">
        <v>31</v>
      </c>
      <c r="E5" s="46" t="s">
        <v>32</v>
      </c>
      <c r="F5" s="47" t="s">
        <v>30</v>
      </c>
      <c r="G5" s="48" t="s">
        <v>18</v>
      </c>
      <c r="H5" s="48" t="s">
        <v>29</v>
      </c>
      <c r="I5" s="97" t="s">
        <v>19</v>
      </c>
      <c r="J5" s="49" t="s">
        <v>33</v>
      </c>
      <c r="L5" s="6" t="s">
        <v>38</v>
      </c>
      <c r="M5" s="5" t="s">
        <v>37</v>
      </c>
      <c r="N5" s="5" t="s">
        <v>39</v>
      </c>
    </row>
    <row r="6" spans="1:17" x14ac:dyDescent="0.3">
      <c r="A6" s="91"/>
      <c r="B6" s="66" t="s">
        <v>20</v>
      </c>
      <c r="C6" s="50" t="s">
        <v>21</v>
      </c>
      <c r="D6" s="50" t="s">
        <v>22</v>
      </c>
      <c r="E6" s="65" t="s">
        <v>65</v>
      </c>
      <c r="F6" s="44" t="s">
        <v>66</v>
      </c>
      <c r="G6" s="51" t="s">
        <v>25</v>
      </c>
      <c r="H6" s="44" t="s">
        <v>70</v>
      </c>
      <c r="I6" s="65" t="s">
        <v>49</v>
      </c>
      <c r="J6" s="65" t="s">
        <v>67</v>
      </c>
    </row>
    <row r="7" spans="1:17" s="7" customFormat="1" x14ac:dyDescent="0.25">
      <c r="A7" s="52" t="s">
        <v>2</v>
      </c>
      <c r="B7" s="67">
        <v>89</v>
      </c>
      <c r="C7" s="71">
        <f t="shared" ref="C7:C24" si="0">100-B7</f>
        <v>11</v>
      </c>
      <c r="D7" s="71">
        <v>1</v>
      </c>
      <c r="E7" s="54">
        <f t="shared" ref="E7:E24" si="1">D7*700</f>
        <v>700</v>
      </c>
      <c r="F7" s="54">
        <f>E7*B7/100</f>
        <v>623</v>
      </c>
      <c r="G7" s="68">
        <v>0.9429641155304872</v>
      </c>
      <c r="H7" s="53">
        <f>G7*F7</f>
        <v>587.46664397549353</v>
      </c>
      <c r="I7" s="98">
        <v>587</v>
      </c>
      <c r="J7" s="54">
        <f>I7/B7*C7</f>
        <v>72.550561797752806</v>
      </c>
      <c r="K7" s="12"/>
      <c r="L7" s="11">
        <f>I7+J7</f>
        <v>659.55056179775283</v>
      </c>
      <c r="M7" s="7">
        <v>1</v>
      </c>
      <c r="N7" s="10">
        <f t="shared" ref="N7:N24" si="2">D7-M7</f>
        <v>0</v>
      </c>
      <c r="P7" s="13"/>
      <c r="Q7" s="13"/>
    </row>
    <row r="8" spans="1:17" s="7" customFormat="1" x14ac:dyDescent="0.25">
      <c r="A8" s="55" t="s">
        <v>3</v>
      </c>
      <c r="B8" s="67">
        <v>90</v>
      </c>
      <c r="C8" s="71">
        <f t="shared" si="0"/>
        <v>10</v>
      </c>
      <c r="D8" s="71">
        <v>3</v>
      </c>
      <c r="E8" s="53">
        <f t="shared" si="1"/>
        <v>2100</v>
      </c>
      <c r="F8" s="53">
        <f t="shared" ref="F8:F24" si="3">E8*B8/100</f>
        <v>1890</v>
      </c>
      <c r="G8" s="68">
        <v>0.9429641155304872</v>
      </c>
      <c r="H8" s="53">
        <f t="shared" ref="H8:H24" si="4">G8*F8</f>
        <v>1782.2021783526209</v>
      </c>
      <c r="I8" s="98">
        <v>1782</v>
      </c>
      <c r="J8" s="54">
        <f t="shared" ref="J8:J24" si="5">I8/B8*C8</f>
        <v>198</v>
      </c>
      <c r="K8" s="12"/>
      <c r="L8" s="11">
        <f t="shared" ref="L8:L24" si="6">I8+J8</f>
        <v>1980</v>
      </c>
      <c r="M8" s="7">
        <v>3</v>
      </c>
      <c r="N8" s="10">
        <f t="shared" si="2"/>
        <v>0</v>
      </c>
      <c r="P8" s="13"/>
      <c r="Q8" s="13"/>
    </row>
    <row r="9" spans="1:17" s="7" customFormat="1" x14ac:dyDescent="0.25">
      <c r="A9" s="55" t="s">
        <v>4</v>
      </c>
      <c r="B9" s="67">
        <v>90</v>
      </c>
      <c r="C9" s="71">
        <f t="shared" si="0"/>
        <v>10</v>
      </c>
      <c r="D9" s="71">
        <v>4</v>
      </c>
      <c r="E9" s="53">
        <f t="shared" si="1"/>
        <v>2800</v>
      </c>
      <c r="F9" s="53">
        <f t="shared" si="3"/>
        <v>2520</v>
      </c>
      <c r="G9" s="68">
        <v>0.9429641155304872</v>
      </c>
      <c r="H9" s="53">
        <f t="shared" si="4"/>
        <v>2376.2695711368278</v>
      </c>
      <c r="I9" s="98">
        <v>2376</v>
      </c>
      <c r="J9" s="54">
        <f t="shared" si="5"/>
        <v>264</v>
      </c>
      <c r="K9" s="12"/>
      <c r="L9" s="11">
        <f t="shared" si="6"/>
        <v>2640</v>
      </c>
      <c r="M9" s="7">
        <v>3</v>
      </c>
      <c r="N9" s="10">
        <f t="shared" si="2"/>
        <v>1</v>
      </c>
      <c r="P9" s="13"/>
      <c r="Q9" s="13"/>
    </row>
    <row r="10" spans="1:17" s="7" customFormat="1" x14ac:dyDescent="0.25">
      <c r="A10" s="55" t="s">
        <v>5</v>
      </c>
      <c r="B10" s="67">
        <v>90</v>
      </c>
      <c r="C10" s="71">
        <f t="shared" si="0"/>
        <v>10</v>
      </c>
      <c r="D10" s="71">
        <v>13</v>
      </c>
      <c r="E10" s="53">
        <f t="shared" si="1"/>
        <v>9100</v>
      </c>
      <c r="F10" s="53">
        <f t="shared" si="3"/>
        <v>8190</v>
      </c>
      <c r="G10" s="68">
        <v>0.9429641155304872</v>
      </c>
      <c r="H10" s="53">
        <f t="shared" si="4"/>
        <v>7722.8761061946898</v>
      </c>
      <c r="I10" s="98">
        <v>7723</v>
      </c>
      <c r="J10" s="54">
        <f t="shared" si="5"/>
        <v>858.1111111111112</v>
      </c>
      <c r="K10" s="12"/>
      <c r="L10" s="11">
        <f t="shared" si="6"/>
        <v>8581.1111111111113</v>
      </c>
      <c r="M10" s="7">
        <v>10</v>
      </c>
      <c r="N10" s="10">
        <f t="shared" si="2"/>
        <v>3</v>
      </c>
      <c r="P10" s="13"/>
      <c r="Q10" s="13"/>
    </row>
    <row r="11" spans="1:17" s="9" customFormat="1" x14ac:dyDescent="0.25">
      <c r="A11" s="55" t="s">
        <v>36</v>
      </c>
      <c r="B11" s="67">
        <v>89</v>
      </c>
      <c r="C11" s="71">
        <f t="shared" si="0"/>
        <v>11</v>
      </c>
      <c r="D11" s="71">
        <v>8</v>
      </c>
      <c r="E11" s="53">
        <f t="shared" si="1"/>
        <v>5600</v>
      </c>
      <c r="F11" s="53">
        <f t="shared" si="3"/>
        <v>4984</v>
      </c>
      <c r="G11" s="68">
        <v>0.9429641155304872</v>
      </c>
      <c r="H11" s="53">
        <f t="shared" si="4"/>
        <v>4699.7331518039482</v>
      </c>
      <c r="I11" s="98">
        <v>4700</v>
      </c>
      <c r="J11" s="54">
        <f t="shared" si="5"/>
        <v>580.89887640449433</v>
      </c>
      <c r="K11" s="12"/>
      <c r="L11" s="11">
        <f t="shared" si="6"/>
        <v>5280.8988764044943</v>
      </c>
      <c r="M11" s="9">
        <v>6</v>
      </c>
      <c r="N11" s="10">
        <f t="shared" si="2"/>
        <v>2</v>
      </c>
      <c r="P11" s="13"/>
      <c r="Q11" s="13"/>
    </row>
    <row r="12" spans="1:17" s="7" customFormat="1" x14ac:dyDescent="0.25">
      <c r="A12" s="55" t="s">
        <v>6</v>
      </c>
      <c r="B12" s="67">
        <v>87</v>
      </c>
      <c r="C12" s="71">
        <f t="shared" si="0"/>
        <v>13</v>
      </c>
      <c r="D12" s="71">
        <v>5</v>
      </c>
      <c r="E12" s="53">
        <f t="shared" si="1"/>
        <v>3500</v>
      </c>
      <c r="F12" s="53">
        <f t="shared" si="3"/>
        <v>3045</v>
      </c>
      <c r="G12" s="68">
        <v>0.9429641155304872</v>
      </c>
      <c r="H12" s="53">
        <f t="shared" si="4"/>
        <v>2871.3257317903335</v>
      </c>
      <c r="I12" s="98">
        <v>2871</v>
      </c>
      <c r="J12" s="54">
        <f t="shared" si="5"/>
        <v>429</v>
      </c>
      <c r="K12" s="12"/>
      <c r="L12" s="11">
        <f t="shared" si="6"/>
        <v>3300</v>
      </c>
      <c r="M12" s="7">
        <v>4</v>
      </c>
      <c r="N12" s="10">
        <f t="shared" si="2"/>
        <v>1</v>
      </c>
      <c r="P12" s="13"/>
      <c r="Q12" s="13"/>
    </row>
    <row r="13" spans="1:17" s="9" customFormat="1" x14ac:dyDescent="0.25">
      <c r="A13" s="55" t="s">
        <v>7</v>
      </c>
      <c r="B13" s="67">
        <v>90</v>
      </c>
      <c r="C13" s="71">
        <f t="shared" si="0"/>
        <v>10</v>
      </c>
      <c r="D13" s="71">
        <v>2</v>
      </c>
      <c r="E13" s="53">
        <f t="shared" si="1"/>
        <v>1400</v>
      </c>
      <c r="F13" s="53">
        <f t="shared" si="3"/>
        <v>1260</v>
      </c>
      <c r="G13" s="68">
        <v>0.9429641155304872</v>
      </c>
      <c r="H13" s="53">
        <f t="shared" si="4"/>
        <v>1188.1347855684139</v>
      </c>
      <c r="I13" s="98">
        <v>1188</v>
      </c>
      <c r="J13" s="54">
        <f t="shared" si="5"/>
        <v>132</v>
      </c>
      <c r="K13" s="12"/>
      <c r="L13" s="11">
        <f t="shared" si="6"/>
        <v>1320</v>
      </c>
      <c r="M13" s="9">
        <v>2</v>
      </c>
      <c r="N13" s="10">
        <f t="shared" si="2"/>
        <v>0</v>
      </c>
      <c r="P13" s="13"/>
      <c r="Q13" s="13"/>
    </row>
    <row r="14" spans="1:17" s="7" customFormat="1" x14ac:dyDescent="0.25">
      <c r="A14" s="55" t="s">
        <v>8</v>
      </c>
      <c r="B14" s="67">
        <v>90</v>
      </c>
      <c r="C14" s="71">
        <f t="shared" si="0"/>
        <v>10</v>
      </c>
      <c r="D14" s="71">
        <v>2</v>
      </c>
      <c r="E14" s="53">
        <f t="shared" si="1"/>
        <v>1400</v>
      </c>
      <c r="F14" s="53">
        <f t="shared" si="3"/>
        <v>1260</v>
      </c>
      <c r="G14" s="68">
        <v>0.9429641155304872</v>
      </c>
      <c r="H14" s="53">
        <f t="shared" si="4"/>
        <v>1188.1347855684139</v>
      </c>
      <c r="I14" s="98">
        <v>1188</v>
      </c>
      <c r="J14" s="54">
        <f t="shared" si="5"/>
        <v>132</v>
      </c>
      <c r="K14" s="12"/>
      <c r="L14" s="11">
        <f t="shared" si="6"/>
        <v>1320</v>
      </c>
      <c r="M14" s="7">
        <v>2</v>
      </c>
      <c r="N14" s="10">
        <f t="shared" si="2"/>
        <v>0</v>
      </c>
      <c r="P14" s="13"/>
      <c r="Q14" s="13"/>
    </row>
    <row r="15" spans="1:17" s="7" customFormat="1" x14ac:dyDescent="0.25">
      <c r="A15" s="55" t="s">
        <v>35</v>
      </c>
      <c r="B15" s="67">
        <v>90</v>
      </c>
      <c r="C15" s="71">
        <f t="shared" si="0"/>
        <v>10</v>
      </c>
      <c r="D15" s="71">
        <v>2</v>
      </c>
      <c r="E15" s="53">
        <f t="shared" si="1"/>
        <v>1400</v>
      </c>
      <c r="F15" s="53">
        <f t="shared" si="3"/>
        <v>1260</v>
      </c>
      <c r="G15" s="68">
        <v>0.9429641155304872</v>
      </c>
      <c r="H15" s="53">
        <f t="shared" si="4"/>
        <v>1188.1347855684139</v>
      </c>
      <c r="I15" s="98">
        <v>1188</v>
      </c>
      <c r="J15" s="54">
        <f t="shared" si="5"/>
        <v>132</v>
      </c>
      <c r="K15" s="12"/>
      <c r="L15" s="11">
        <f t="shared" si="6"/>
        <v>1320</v>
      </c>
      <c r="M15" s="7">
        <v>2</v>
      </c>
      <c r="N15" s="10">
        <f t="shared" si="2"/>
        <v>0</v>
      </c>
      <c r="P15" s="13"/>
      <c r="Q15" s="13"/>
    </row>
    <row r="16" spans="1:17" s="7" customFormat="1" x14ac:dyDescent="0.25">
      <c r="A16" s="55" t="s">
        <v>9</v>
      </c>
      <c r="B16" s="67">
        <v>89</v>
      </c>
      <c r="C16" s="71">
        <f t="shared" si="0"/>
        <v>11</v>
      </c>
      <c r="D16" s="71">
        <v>3</v>
      </c>
      <c r="E16" s="53">
        <f t="shared" si="1"/>
        <v>2100</v>
      </c>
      <c r="F16" s="69">
        <f t="shared" si="3"/>
        <v>1869</v>
      </c>
      <c r="G16" s="68">
        <v>0.9429641155304872</v>
      </c>
      <c r="H16" s="53">
        <f t="shared" si="4"/>
        <v>1762.3999319264806</v>
      </c>
      <c r="I16" s="98">
        <v>1763</v>
      </c>
      <c r="J16" s="54">
        <f t="shared" si="5"/>
        <v>217.89887640449439</v>
      </c>
      <c r="K16" s="12"/>
      <c r="L16" s="11">
        <f t="shared" si="6"/>
        <v>1980.8988764044943</v>
      </c>
      <c r="M16" s="7">
        <v>3</v>
      </c>
      <c r="N16" s="10">
        <f t="shared" si="2"/>
        <v>0</v>
      </c>
      <c r="P16" s="13"/>
      <c r="Q16" s="13"/>
    </row>
    <row r="17" spans="1:17" s="7" customFormat="1" x14ac:dyDescent="0.25">
      <c r="A17" s="55" t="s">
        <v>10</v>
      </c>
      <c r="B17" s="67">
        <v>89</v>
      </c>
      <c r="C17" s="71">
        <f t="shared" si="0"/>
        <v>11</v>
      </c>
      <c r="D17" s="71">
        <v>3</v>
      </c>
      <c r="E17" s="53">
        <f t="shared" si="1"/>
        <v>2100</v>
      </c>
      <c r="F17" s="53">
        <f t="shared" si="3"/>
        <v>1869</v>
      </c>
      <c r="G17" s="68">
        <v>0.9429641155304872</v>
      </c>
      <c r="H17" s="53">
        <f t="shared" si="4"/>
        <v>1762.3999319264806</v>
      </c>
      <c r="I17" s="98">
        <v>1763</v>
      </c>
      <c r="J17" s="54">
        <f t="shared" si="5"/>
        <v>217.89887640449439</v>
      </c>
      <c r="K17" s="12"/>
      <c r="L17" s="11">
        <f t="shared" si="6"/>
        <v>1980.8988764044943</v>
      </c>
      <c r="M17" s="7">
        <v>3</v>
      </c>
      <c r="N17" s="10">
        <f t="shared" si="2"/>
        <v>0</v>
      </c>
      <c r="P17" s="13"/>
      <c r="Q17" s="13"/>
    </row>
    <row r="18" spans="1:17" s="7" customFormat="1" x14ac:dyDescent="0.25">
      <c r="A18" s="55" t="s">
        <v>11</v>
      </c>
      <c r="B18" s="67">
        <v>90</v>
      </c>
      <c r="C18" s="71">
        <f t="shared" si="0"/>
        <v>10</v>
      </c>
      <c r="D18" s="71">
        <v>5</v>
      </c>
      <c r="E18" s="53">
        <f t="shared" si="1"/>
        <v>3500</v>
      </c>
      <c r="F18" s="53">
        <f t="shared" si="3"/>
        <v>3150</v>
      </c>
      <c r="G18" s="68">
        <v>0.9429641155304872</v>
      </c>
      <c r="H18" s="53">
        <f t="shared" si="4"/>
        <v>2970.3369639210346</v>
      </c>
      <c r="I18" s="98">
        <v>2970</v>
      </c>
      <c r="J18" s="54">
        <f t="shared" si="5"/>
        <v>330</v>
      </c>
      <c r="K18" s="12"/>
      <c r="L18" s="11">
        <f t="shared" si="6"/>
        <v>3300</v>
      </c>
      <c r="M18" s="7">
        <v>4</v>
      </c>
      <c r="N18" s="10">
        <f t="shared" si="2"/>
        <v>1</v>
      </c>
      <c r="P18" s="13"/>
      <c r="Q18" s="13"/>
    </row>
    <row r="19" spans="1:17" s="7" customFormat="1" x14ac:dyDescent="0.25">
      <c r="A19" s="55" t="s">
        <v>12</v>
      </c>
      <c r="B19" s="67">
        <v>90</v>
      </c>
      <c r="C19" s="71">
        <f t="shared" si="0"/>
        <v>10</v>
      </c>
      <c r="D19" s="71">
        <v>3</v>
      </c>
      <c r="E19" s="53">
        <f t="shared" si="1"/>
        <v>2100</v>
      </c>
      <c r="F19" s="53">
        <f t="shared" si="3"/>
        <v>1890</v>
      </c>
      <c r="G19" s="68">
        <v>0.9429641155304872</v>
      </c>
      <c r="H19" s="53">
        <f t="shared" si="4"/>
        <v>1782.2021783526209</v>
      </c>
      <c r="I19" s="98">
        <v>1782</v>
      </c>
      <c r="J19" s="54">
        <f t="shared" si="5"/>
        <v>198</v>
      </c>
      <c r="K19" s="12"/>
      <c r="L19" s="11">
        <f t="shared" si="6"/>
        <v>1980</v>
      </c>
      <c r="M19" s="7">
        <v>3</v>
      </c>
      <c r="N19" s="10">
        <f t="shared" si="2"/>
        <v>0</v>
      </c>
      <c r="P19" s="13"/>
      <c r="Q19" s="13"/>
    </row>
    <row r="20" spans="1:17" s="7" customFormat="1" x14ac:dyDescent="0.25">
      <c r="A20" s="55" t="s">
        <v>13</v>
      </c>
      <c r="B20" s="67">
        <v>89</v>
      </c>
      <c r="C20" s="71">
        <f t="shared" si="0"/>
        <v>11</v>
      </c>
      <c r="D20" s="71">
        <v>2</v>
      </c>
      <c r="E20" s="53">
        <f t="shared" si="1"/>
        <v>1400</v>
      </c>
      <c r="F20" s="53">
        <f t="shared" si="3"/>
        <v>1246</v>
      </c>
      <c r="G20" s="68">
        <v>0.9429641155304872</v>
      </c>
      <c r="H20" s="53">
        <f t="shared" si="4"/>
        <v>1174.9332879509871</v>
      </c>
      <c r="I20" s="98">
        <v>1175</v>
      </c>
      <c r="J20" s="54">
        <f t="shared" si="5"/>
        <v>145.22471910112358</v>
      </c>
      <c r="K20" s="12"/>
      <c r="L20" s="11">
        <f t="shared" si="6"/>
        <v>1320.2247191011236</v>
      </c>
      <c r="M20" s="7">
        <v>2</v>
      </c>
      <c r="N20" s="10">
        <f t="shared" si="2"/>
        <v>0</v>
      </c>
      <c r="P20" s="13"/>
      <c r="Q20" s="13"/>
    </row>
    <row r="21" spans="1:17" s="7" customFormat="1" x14ac:dyDescent="0.25">
      <c r="A21" s="55" t="s">
        <v>14</v>
      </c>
      <c r="B21" s="67">
        <v>89</v>
      </c>
      <c r="C21" s="71">
        <f t="shared" si="0"/>
        <v>11</v>
      </c>
      <c r="D21" s="71">
        <v>3</v>
      </c>
      <c r="E21" s="53">
        <f t="shared" si="1"/>
        <v>2100</v>
      </c>
      <c r="F21" s="53">
        <f t="shared" si="3"/>
        <v>1869</v>
      </c>
      <c r="G21" s="68">
        <v>0.9429641155304872</v>
      </c>
      <c r="H21" s="53">
        <f t="shared" si="4"/>
        <v>1762.3999319264806</v>
      </c>
      <c r="I21" s="98">
        <v>1763</v>
      </c>
      <c r="J21" s="54">
        <f t="shared" si="5"/>
        <v>217.89887640449439</v>
      </c>
      <c r="K21" s="12"/>
      <c r="L21" s="11">
        <f t="shared" si="6"/>
        <v>1980.8988764044943</v>
      </c>
      <c r="M21" s="7">
        <v>3</v>
      </c>
      <c r="N21" s="10">
        <f t="shared" si="2"/>
        <v>0</v>
      </c>
      <c r="P21" s="13"/>
      <c r="Q21" s="13"/>
    </row>
    <row r="22" spans="1:17" s="7" customFormat="1" x14ac:dyDescent="0.25">
      <c r="A22" s="55" t="s">
        <v>15</v>
      </c>
      <c r="B22" s="67">
        <v>76</v>
      </c>
      <c r="C22" s="71">
        <f t="shared" si="0"/>
        <v>24</v>
      </c>
      <c r="D22" s="71">
        <v>2</v>
      </c>
      <c r="E22" s="53">
        <f t="shared" si="1"/>
        <v>1400</v>
      </c>
      <c r="F22" s="53">
        <f t="shared" si="3"/>
        <v>1064</v>
      </c>
      <c r="G22" s="68">
        <v>0.9429641155304872</v>
      </c>
      <c r="H22" s="53">
        <f t="shared" si="4"/>
        <v>1003.3138189244384</v>
      </c>
      <c r="I22" s="98">
        <v>1003</v>
      </c>
      <c r="J22" s="54">
        <f t="shared" si="5"/>
        <v>316.73684210526318</v>
      </c>
      <c r="K22" s="12"/>
      <c r="L22" s="11">
        <f t="shared" si="6"/>
        <v>1319.7368421052631</v>
      </c>
      <c r="M22" s="7">
        <v>2</v>
      </c>
      <c r="N22" s="10">
        <f t="shared" si="2"/>
        <v>0</v>
      </c>
      <c r="P22" s="13"/>
      <c r="Q22" s="13"/>
    </row>
    <row r="23" spans="1:17" s="7" customFormat="1" x14ac:dyDescent="0.25">
      <c r="A23" s="55" t="s">
        <v>34</v>
      </c>
      <c r="B23" s="67">
        <v>91</v>
      </c>
      <c r="C23" s="71">
        <f t="shared" si="0"/>
        <v>9</v>
      </c>
      <c r="D23" s="71">
        <v>2</v>
      </c>
      <c r="E23" s="53">
        <f t="shared" si="1"/>
        <v>1400</v>
      </c>
      <c r="F23" s="53">
        <f t="shared" si="3"/>
        <v>1274</v>
      </c>
      <c r="G23" s="68">
        <v>0.9429641155304872</v>
      </c>
      <c r="H23" s="53">
        <f t="shared" si="4"/>
        <v>1201.3362831858408</v>
      </c>
      <c r="I23" s="98">
        <v>1201</v>
      </c>
      <c r="J23" s="54">
        <f t="shared" si="5"/>
        <v>118.78021978021977</v>
      </c>
      <c r="K23" s="12"/>
      <c r="L23" s="11">
        <f t="shared" si="6"/>
        <v>1319.7802197802198</v>
      </c>
      <c r="M23" s="7">
        <v>2</v>
      </c>
      <c r="N23" s="10">
        <f t="shared" si="2"/>
        <v>0</v>
      </c>
      <c r="P23" s="13"/>
      <c r="Q23" s="13"/>
    </row>
    <row r="24" spans="1:17" s="7" customFormat="1" x14ac:dyDescent="0.25">
      <c r="A24" s="55" t="s">
        <v>16</v>
      </c>
      <c r="B24" s="67">
        <v>89</v>
      </c>
      <c r="C24" s="71">
        <f t="shared" si="0"/>
        <v>11</v>
      </c>
      <c r="D24" s="71">
        <v>3</v>
      </c>
      <c r="E24" s="53">
        <f t="shared" si="1"/>
        <v>2100</v>
      </c>
      <c r="F24" s="53">
        <f t="shared" si="3"/>
        <v>1869</v>
      </c>
      <c r="G24" s="68">
        <v>0.9429641155304872</v>
      </c>
      <c r="H24" s="53">
        <f t="shared" si="4"/>
        <v>1762.3999319264806</v>
      </c>
      <c r="I24" s="98">
        <v>1763</v>
      </c>
      <c r="J24" s="54">
        <f t="shared" si="5"/>
        <v>217.89887640449439</v>
      </c>
      <c r="K24" s="12"/>
      <c r="L24" s="11">
        <f t="shared" si="6"/>
        <v>1980.8988764044943</v>
      </c>
      <c r="M24" s="7">
        <v>3</v>
      </c>
      <c r="N24" s="10">
        <f t="shared" si="2"/>
        <v>0</v>
      </c>
      <c r="P24" s="13"/>
      <c r="Q24" s="13"/>
    </row>
    <row r="25" spans="1:17" s="7" customFormat="1" x14ac:dyDescent="0.25">
      <c r="A25" s="56" t="s">
        <v>0</v>
      </c>
      <c r="B25" s="57"/>
      <c r="C25" s="72"/>
      <c r="D25" s="73">
        <f t="shared" ref="D25:E25" si="7">SUM(D7:D24)</f>
        <v>66</v>
      </c>
      <c r="E25" s="59">
        <f t="shared" si="7"/>
        <v>46200</v>
      </c>
      <c r="F25" s="70">
        <f>SUM(F7:F24)</f>
        <v>41132</v>
      </c>
      <c r="G25" s="74"/>
      <c r="H25" s="58">
        <f>SUM(H7:H24)</f>
        <v>38786.000000000015</v>
      </c>
      <c r="I25" s="59">
        <f>SUM(I7:I24)</f>
        <v>38786</v>
      </c>
      <c r="J25" s="59">
        <f>SUM(J7:J24)</f>
        <v>4778.8978359179418</v>
      </c>
      <c r="L25" s="8">
        <f>SUM(L7:L24)</f>
        <v>43564.897835917938</v>
      </c>
      <c r="M25" s="7">
        <f>SUM(M7:M24)</f>
        <v>58</v>
      </c>
      <c r="Q25" s="13"/>
    </row>
    <row r="26" spans="1:17" x14ac:dyDescent="0.3">
      <c r="A26" s="60"/>
      <c r="B26" s="60"/>
      <c r="C26" s="60"/>
      <c r="D26" s="61"/>
      <c r="E26" s="61"/>
      <c r="F26" s="60"/>
      <c r="G26" s="60"/>
      <c r="H26" s="62"/>
      <c r="I26" s="61"/>
      <c r="J26" s="61"/>
    </row>
    <row r="27" spans="1:17" ht="60.75" customHeight="1" x14ac:dyDescent="0.3">
      <c r="A27" s="77" t="s">
        <v>26</v>
      </c>
      <c r="B27" s="77"/>
      <c r="C27" s="77"/>
      <c r="D27" s="77"/>
      <c r="E27" s="77"/>
      <c r="F27" s="60"/>
      <c r="G27" s="63"/>
      <c r="H27" s="60"/>
      <c r="I27" s="61"/>
      <c r="J27" s="60"/>
    </row>
    <row r="28" spans="1:17" x14ac:dyDescent="0.3">
      <c r="A28" s="60" t="s">
        <v>27</v>
      </c>
      <c r="B28" s="60"/>
      <c r="C28" s="60"/>
      <c r="D28" s="61"/>
      <c r="E28" s="61"/>
      <c r="F28" s="60"/>
      <c r="G28" s="60"/>
      <c r="H28" s="60"/>
      <c r="I28" s="61"/>
      <c r="J28" s="61"/>
    </row>
    <row r="29" spans="1:17" x14ac:dyDescent="0.3">
      <c r="A29" s="60" t="s">
        <v>28</v>
      </c>
      <c r="B29" s="60"/>
      <c r="C29" s="60"/>
      <c r="D29" s="61"/>
      <c r="E29" s="61"/>
      <c r="F29" s="60"/>
      <c r="G29" s="60"/>
      <c r="H29" s="60"/>
      <c r="I29" s="99"/>
      <c r="J29" s="61"/>
    </row>
    <row r="30" spans="1:17" x14ac:dyDescent="0.3">
      <c r="A30" s="60"/>
      <c r="B30" s="60"/>
      <c r="C30" s="60"/>
      <c r="D30" s="61"/>
      <c r="E30" s="61"/>
      <c r="F30" s="60"/>
      <c r="G30" s="60"/>
      <c r="H30" s="64"/>
      <c r="I30" s="61"/>
      <c r="J30" s="61"/>
    </row>
    <row r="31" spans="1:17" x14ac:dyDescent="0.3">
      <c r="A31" s="60"/>
      <c r="B31" s="60"/>
      <c r="C31" s="60"/>
      <c r="D31" s="61"/>
      <c r="E31" s="61"/>
      <c r="F31" s="60"/>
      <c r="G31" s="60"/>
      <c r="H31" s="60"/>
      <c r="I31" s="61"/>
      <c r="J31" s="61"/>
    </row>
  </sheetData>
  <mergeCells count="4">
    <mergeCell ref="A27:E27"/>
    <mergeCell ref="A4:J4"/>
    <mergeCell ref="A5:A6"/>
    <mergeCell ref="A3:J3"/>
  </mergeCells>
  <pageMargins left="0.11811023622047244" right="0.11811023622047244" top="0.19685039370078741" bottom="0.19685039370078741" header="0.11811023622047244" footer="0.1181102362204724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старты 2022-2023</vt:lpstr>
      <vt:lpstr>старты 2024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Лаврик</dc:creator>
  <cp:lastModifiedBy>Елена Александровна Павлова</cp:lastModifiedBy>
  <cp:lastPrinted>2021-08-31T08:47:40Z</cp:lastPrinted>
  <dcterms:created xsi:type="dcterms:W3CDTF">2020-07-27T13:12:11Z</dcterms:created>
  <dcterms:modified xsi:type="dcterms:W3CDTF">2021-08-31T08:47:45Z</dcterms:modified>
</cp:coreProperties>
</file>