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6975"/>
  </bookViews>
  <sheets>
    <sheet name="моно 2022-2023 " sheetId="11" r:id="rId1"/>
    <sheet name="моно 2024 " sheetId="10" r:id="rId2"/>
  </sheets>
  <calcPr calcId="145621"/>
</workbook>
</file>

<file path=xl/calcChain.xml><?xml version="1.0" encoding="utf-8"?>
<calcChain xmlns="http://schemas.openxmlformats.org/spreadsheetml/2006/main">
  <c r="L1" i="10" l="1"/>
  <c r="D7" i="11" l="1"/>
  <c r="H7" i="11"/>
  <c r="I7" i="11"/>
  <c r="J7" i="11" s="1"/>
  <c r="N7" i="11"/>
  <c r="O7" i="11" s="1"/>
  <c r="D8" i="11"/>
  <c r="H8" i="11"/>
  <c r="I8" i="11"/>
  <c r="J8" i="11" s="1"/>
  <c r="N8" i="11"/>
  <c r="O8" i="11" s="1"/>
  <c r="D9" i="11"/>
  <c r="H9" i="11"/>
  <c r="I9" i="11"/>
  <c r="J9" i="11" s="1"/>
  <c r="N9" i="11"/>
  <c r="O9" i="11" s="1"/>
  <c r="C10" i="11"/>
  <c r="E10" i="11"/>
  <c r="F10" i="11"/>
  <c r="G10" i="11"/>
  <c r="I10" i="11"/>
  <c r="M10" i="11"/>
  <c r="H16" i="11"/>
  <c r="I16" i="11" s="1"/>
  <c r="N16" i="11"/>
  <c r="O16" i="11"/>
  <c r="H17" i="11"/>
  <c r="I17" i="11"/>
  <c r="J17" i="11" s="1"/>
  <c r="N17" i="11"/>
  <c r="O17" i="11" s="1"/>
  <c r="H18" i="11"/>
  <c r="I18" i="11" s="1"/>
  <c r="J18" i="11" s="1"/>
  <c r="N18" i="11"/>
  <c r="O18" i="11"/>
  <c r="C19" i="11"/>
  <c r="E19" i="11"/>
  <c r="F19" i="11"/>
  <c r="G19" i="11"/>
  <c r="M19" i="11"/>
  <c r="C8" i="10"/>
  <c r="G8" i="10"/>
  <c r="H8" i="10"/>
  <c r="I8" i="10" s="1"/>
  <c r="K8" i="10"/>
  <c r="L8" i="10" s="1"/>
  <c r="C9" i="10"/>
  <c r="G9" i="10"/>
  <c r="H9" i="10"/>
  <c r="I9" i="10" s="1"/>
  <c r="K9" i="10"/>
  <c r="L9" i="10" s="1"/>
  <c r="G10" i="10"/>
  <c r="H10" i="10" s="1"/>
  <c r="K10" i="10"/>
  <c r="L10" i="10"/>
  <c r="D11" i="10"/>
  <c r="E11" i="10"/>
  <c r="F11" i="10"/>
  <c r="J11" i="10"/>
  <c r="K11" i="10"/>
  <c r="J16" i="11" l="1"/>
  <c r="I19" i="11"/>
  <c r="J10" i="11"/>
  <c r="L11" i="10"/>
  <c r="I10" i="10"/>
  <c r="H11" i="10"/>
  <c r="I11" i="10"/>
  <c r="K7" i="11" l="1"/>
  <c r="L7" i="11" s="1"/>
  <c r="K8" i="11"/>
  <c r="L8" i="11" s="1"/>
  <c r="K9" i="11"/>
  <c r="L9" i="11" s="1"/>
  <c r="J19" i="11"/>
  <c r="K17" i="11" l="1"/>
  <c r="L17" i="11" s="1"/>
  <c r="K16" i="11"/>
  <c r="L16" i="11" s="1"/>
  <c r="K18" i="11"/>
  <c r="L18" i="11" s="1"/>
  <c r="L10" i="11"/>
  <c r="L19" i="11" l="1"/>
</calcChain>
</file>

<file path=xl/comments1.xml><?xml version="1.0" encoding="utf-8"?>
<comments xmlns="http://schemas.openxmlformats.org/spreadsheetml/2006/main">
  <authors>
    <author>Наталия Сергеевна Татаринова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Наталия Сергеевна Татаринова:</t>
        </r>
        <r>
          <rPr>
            <sz val="9"/>
            <color indexed="81"/>
            <rFont val="Tahoma"/>
            <family val="2"/>
            <charset val="204"/>
          </rPr>
          <t xml:space="preserve">
1000+87=1087
</t>
        </r>
      </text>
    </comment>
  </commentList>
</comments>
</file>

<file path=xl/sharedStrings.xml><?xml version="1.0" encoding="utf-8"?>
<sst xmlns="http://schemas.openxmlformats.org/spreadsheetml/2006/main" count="118" uniqueCount="69">
  <si>
    <t>ИТОГО</t>
  </si>
  <si>
    <t>Предельный уровень софинансирования (%)</t>
  </si>
  <si>
    <t>Предельный уровень софинансирования (%) МБ</t>
  </si>
  <si>
    <t>1</t>
  </si>
  <si>
    <t>3</t>
  </si>
  <si>
    <t>4</t>
  </si>
  <si>
    <t>5</t>
  </si>
  <si>
    <t>6</t>
  </si>
  <si>
    <t>NSi - предполагаемое количество соискателей, претендующих на получение субсидии для организации предпринимательской деятельности в i-м муниципальном районе (городском округе), ед.;</t>
  </si>
  <si>
    <t>РОСi = NSi x SRimo,</t>
  </si>
  <si>
    <t>РОСi определяется по следующей формуле:</t>
  </si>
  <si>
    <t>УСi - предельный уровень софинансирования для i-го муниципального образования. Предельный уровень софинансирования для муниципального образования на очередной финансовый год и на плановый период определяется в соответствии с пунктом 6.4 Правил;</t>
  </si>
  <si>
    <t>РОСi - расчетный объем расходов, необходимый для достижения значений результатов использования субсидии i-м муниципальным образованием;</t>
  </si>
  <si>
    <t>Сi - объем субсидии бюджету i-го муниципального образования (рассчитывается в тысячах рублей с округлением до целых тысяч рублей);</t>
  </si>
  <si>
    <t>где:</t>
  </si>
  <si>
    <t>Сi = РОСi x УСi,</t>
  </si>
  <si>
    <t>Расчетный объем субсидии бюджету i-го МО
 - Сi, тыс. руб</t>
  </si>
  <si>
    <t>Общий объем субсидии на мероприятие (РОСi, тыс. руб)</t>
  </si>
  <si>
    <t>Объем расходов  МБ, тыс. руб</t>
  </si>
  <si>
    <t>=4/5</t>
  </si>
  <si>
    <t>9</t>
  </si>
  <si>
    <t>=3*6</t>
  </si>
  <si>
    <t>=7*1</t>
  </si>
  <si>
    <t>=7-8</t>
  </si>
  <si>
    <t>Моногорода</t>
  </si>
  <si>
    <t>Пикалево  всего</t>
  </si>
  <si>
    <t>Сясьстрой всего</t>
  </si>
  <si>
    <t>Сланцы всего</t>
  </si>
  <si>
    <t xml:space="preserve">Сi (округление), тыс. руб.
</t>
  </si>
  <si>
    <t>10</t>
  </si>
  <si>
    <t>Финансирование общее (ОБ+МБ)</t>
  </si>
  <si>
    <t>Объем расходов в соответствии с заявкой (МБ), тыс. руб</t>
  </si>
  <si>
    <t>NSi</t>
  </si>
  <si>
    <t>SPimo+SFPimo, руб</t>
  </si>
  <si>
    <t xml:space="preserve">PPimo </t>
  </si>
  <si>
    <t>SRimo, тыс. руб</t>
  </si>
  <si>
    <t>РОСi, тыс.руб.</t>
  </si>
  <si>
    <t>Объем субсидии бюджету i-го МО - Сi, тыс. руб</t>
  </si>
  <si>
    <t>Eдиный понижающий коэффициент - k</t>
  </si>
  <si>
    <t>Ci с учетом понижающего коэффициента, тыс. руб</t>
  </si>
  <si>
    <t>Сi (округление), тыс. руб.</t>
  </si>
  <si>
    <t>контроль % софинансирования МО (не должен быть меньше предельного)</t>
  </si>
  <si>
    <t>2</t>
  </si>
  <si>
    <t>7=5/6</t>
  </si>
  <si>
    <t>8=7*4</t>
  </si>
  <si>
    <t>9=8*1/100</t>
  </si>
  <si>
    <t>11=9*10</t>
  </si>
  <si>
    <t>12</t>
  </si>
  <si>
    <t>Пикалево</t>
  </si>
  <si>
    <t>Сясьстрой</t>
  </si>
  <si>
    <t>Сланцы</t>
  </si>
  <si>
    <t xml:space="preserve">k - единый понижающий коэффициент, рассчитанный как отношение объема выделенных бюджетных ассигнований к расчетной сумме субсидии по всем получателям субсидии.
</t>
  </si>
  <si>
    <t>Расчет субсидии на 2022 и 2023 гг 
моногородам Ленинградской области для софинансирования муниципальных программ поддержки и развития субъектов малого и среднего предпринимательства
(на 2022 и 2023 гг субсидия распределена областным законом Ленинградской области от 20.12.2020 №143-оз «Об областном бюджете Ленинградской области на 2021 год и на плановый период 2022 и 2023 годов»)</t>
  </si>
  <si>
    <t>Расчет субсидии на 2024 год
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</si>
  <si>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8=7*1/100</t>
  </si>
  <si>
    <t>7=6*3</t>
  </si>
  <si>
    <t>6=4/5</t>
  </si>
  <si>
    <t>SRimo - средний размер субсидии на одного получателя i-го муниципального образования в соответствии с обязательствами, принятыми в отчётном финансовом году ;</t>
  </si>
  <si>
    <t>SPimo - сумма субсидии, предусмотренная i-му муниципальному образованию в отчётном финансовом году, тыс. рублей;</t>
  </si>
  <si>
    <t>SRimo - средний размер субсидии на одного получателя i-го муниципального образования в соответствии с обязательствами, принятыми в отчётном финансовом году;</t>
  </si>
  <si>
    <t>SFPimo - объем средств бюджета i-го муниципального образования, предусмотренный на софинансирование мероприятия муниципальной программы в отчётном финансовом году, тыс. рублей;</t>
  </si>
  <si>
    <t>PPimo - количество получателей субсидии из бюджета i-го муниципального образования в соответствии со значениями результатов использования субсидии, установленными соглашением о предоставлении субсидии в отчётном финансовом году.</t>
  </si>
  <si>
    <t>PPimo - количество получателей субсидии из бюджета i-го муниципального образования в соответствии со значениями результатов использования субсидии, установленными соглашением о предоставлении субсидии в отчётном финансовом году;</t>
  </si>
  <si>
    <t xml:space="preserve">SFPimo - объем средств бюджета i-го муниципального образования, предусмотренный на софинансирование мероприятия муниципальной программы в отчётном финансовом году, тыс. рублей; </t>
  </si>
  <si>
    <t>2022 год</t>
  </si>
  <si>
    <t>2023 год</t>
  </si>
  <si>
    <t>таблица 1</t>
  </si>
  <si>
    <t>Приложение 52 к пояснительной записке</t>
  </si>
  <si>
    <t>таблица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</si>
</sst>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00\ _₽_-;\-* #,##0.00000\ _₽_-;_-* &quot;-&quot;??\ _₽_-;_-@_-"/>
    <numFmt numFmtId="166" formatCode="_-* #,##0.00000\ _₽_-;\-* #,##0.00000\ _₽_-;_-* &quot;-&quot;?????\ _₽_-;_-@_-"/>
    <numFmt numFmtId="167" formatCode="_-* #,##0.000000\ _₽_-;\-* #,##0.00000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.5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2" fillId="0" borderId="0" xfId="0" applyFont="1"/>
    <xf numFmtId="43" fontId="2" fillId="0" borderId="1" xfId="1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" vertical="center"/>
    </xf>
    <xf numFmtId="0" fontId="6" fillId="0" borderId="1" xfId="0" applyFont="1" applyBorder="1"/>
    <xf numFmtId="0" fontId="3" fillId="0" borderId="0" xfId="0" applyFont="1"/>
    <xf numFmtId="0" fontId="3" fillId="0" borderId="1" xfId="0" applyFont="1" applyFill="1" applyBorder="1"/>
    <xf numFmtId="0" fontId="3" fillId="2" borderId="1" xfId="0" applyFont="1" applyFill="1" applyBorder="1"/>
    <xf numFmtId="43" fontId="2" fillId="0" borderId="1" xfId="0" applyNumberFormat="1" applyFont="1" applyBorder="1" applyProtection="1"/>
    <xf numFmtId="43" fontId="2" fillId="0" borderId="1" xfId="1" applyFont="1" applyBorder="1" applyProtection="1"/>
    <xf numFmtId="0" fontId="2" fillId="0" borderId="1" xfId="0" applyFont="1" applyBorder="1" applyProtection="1"/>
    <xf numFmtId="164" fontId="2" fillId="0" borderId="1" xfId="1" applyNumberFormat="1" applyFont="1" applyBorder="1" applyProtection="1"/>
    <xf numFmtId="49" fontId="7" fillId="2" borderId="3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43" fontId="2" fillId="0" borderId="4" xfId="1" applyFont="1" applyBorder="1" applyProtection="1"/>
    <xf numFmtId="43" fontId="2" fillId="0" borderId="4" xfId="0" applyNumberFormat="1" applyFont="1" applyBorder="1" applyProtection="1"/>
    <xf numFmtId="165" fontId="2" fillId="0" borderId="4" xfId="0" applyNumberFormat="1" applyFont="1" applyBorder="1" applyProtection="1"/>
    <xf numFmtId="165" fontId="2" fillId="0" borderId="1" xfId="0" applyNumberFormat="1" applyFont="1" applyBorder="1" applyProtection="1"/>
    <xf numFmtId="165" fontId="2" fillId="0" borderId="1" xfId="1" applyNumberFormat="1" applyFont="1" applyBorder="1" applyProtection="1"/>
    <xf numFmtId="49" fontId="2" fillId="0" borderId="1" xfId="0" applyNumberFormat="1" applyFont="1" applyBorder="1"/>
    <xf numFmtId="166" fontId="2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/>
    <xf numFmtId="49" fontId="11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/>
    <xf numFmtId="43" fontId="2" fillId="0" borderId="1" xfId="0" applyNumberFormat="1" applyFont="1" applyFill="1" applyBorder="1"/>
    <xf numFmtId="2" fontId="13" fillId="0" borderId="1" xfId="0" applyNumberFormat="1" applyFont="1" applyBorder="1"/>
    <xf numFmtId="0" fontId="14" fillId="0" borderId="1" xfId="0" applyFont="1" applyFill="1" applyBorder="1"/>
    <xf numFmtId="0" fontId="13" fillId="0" borderId="0" xfId="0" applyFont="1"/>
    <xf numFmtId="0" fontId="2" fillId="0" borderId="0" xfId="0" applyFont="1" applyFill="1"/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/>
    <xf numFmtId="43" fontId="2" fillId="0" borderId="1" xfId="1" applyFont="1" applyFill="1" applyBorder="1"/>
    <xf numFmtId="167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7" fontId="15" fillId="0" borderId="0" xfId="0" applyNumberFormat="1" applyFont="1" applyFill="1"/>
    <xf numFmtId="167" fontId="2" fillId="0" borderId="0" xfId="0" applyNumberFormat="1" applyFont="1" applyFill="1"/>
    <xf numFmtId="43" fontId="2" fillId="0" borderId="0" xfId="1" applyFont="1" applyFill="1"/>
    <xf numFmtId="164" fontId="2" fillId="0" borderId="1" xfId="1" applyNumberFormat="1" applyFont="1" applyFill="1" applyBorder="1" applyAlignment="1">
      <alignment horizontal="center" vertical="center"/>
    </xf>
    <xf numFmtId="43" fontId="2" fillId="0" borderId="0" xfId="0" applyNumberFormat="1" applyFont="1"/>
    <xf numFmtId="0" fontId="2" fillId="0" borderId="0" xfId="0" applyFont="1" applyFill="1" applyAlignment="1"/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3" fontId="2" fillId="0" borderId="0" xfId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Protection="1"/>
    <xf numFmtId="165" fontId="2" fillId="0" borderId="1" xfId="0" applyNumberFormat="1" applyFont="1" applyFill="1" applyBorder="1" applyProtection="1"/>
    <xf numFmtId="165" fontId="2" fillId="0" borderId="1" xfId="1" applyNumberFormat="1" applyFont="1" applyFill="1" applyBorder="1" applyProtection="1"/>
    <xf numFmtId="165" fontId="2" fillId="0" borderId="0" xfId="0" applyNumberFormat="1" applyFont="1" applyFill="1"/>
    <xf numFmtId="43" fontId="2" fillId="0" borderId="0" xfId="0" applyNumberFormat="1" applyFont="1" applyAlignment="1">
      <alignment horizontal="right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Q35"/>
  <sheetViews>
    <sheetView tabSelected="1" zoomScale="90" zoomScaleNormal="90" workbookViewId="0">
      <selection activeCell="K21" sqref="K21"/>
    </sheetView>
  </sheetViews>
  <sheetFormatPr defaultRowHeight="15" x14ac:dyDescent="0.25"/>
  <cols>
    <col min="1" max="1" width="23.140625" style="38" customWidth="1"/>
    <col min="2" max="2" width="11.42578125" style="1" customWidth="1"/>
    <col min="3" max="3" width="13.42578125" style="38" customWidth="1"/>
    <col min="4" max="4" width="15.5703125" style="1" customWidth="1"/>
    <col min="5" max="5" width="9.140625" style="3"/>
    <col min="6" max="6" width="19.28515625" style="1" customWidth="1"/>
    <col min="7" max="7" width="9.140625" style="3" customWidth="1"/>
    <col min="8" max="8" width="15.5703125" style="1" customWidth="1"/>
    <col min="9" max="10" width="15.85546875" style="1" bestFit="1" customWidth="1"/>
    <col min="11" max="11" width="15.85546875" style="1" customWidth="1"/>
    <col min="12" max="12" width="15.85546875" style="1" bestFit="1" customWidth="1"/>
    <col min="13" max="13" width="15.85546875" style="48" bestFit="1" customWidth="1"/>
    <col min="14" max="14" width="11.5703125" style="1" customWidth="1"/>
    <col min="15" max="15" width="10.7109375" style="1" customWidth="1"/>
    <col min="16" max="16" width="9.140625" style="1"/>
    <col min="17" max="17" width="12.140625" style="1" bestFit="1" customWidth="1"/>
    <col min="18" max="16384" width="9.140625" style="1"/>
  </cols>
  <sheetData>
    <row r="1" spans="1:17" x14ac:dyDescent="0.25">
      <c r="O1" s="56" t="s">
        <v>67</v>
      </c>
    </row>
    <row r="2" spans="1:17" x14ac:dyDescent="0.25">
      <c r="O2" s="48" t="s">
        <v>66</v>
      </c>
    </row>
    <row r="3" spans="1:17" ht="68.25" customHeight="1" x14ac:dyDescent="0.25">
      <c r="A3" s="62" t="s">
        <v>52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7" x14ac:dyDescent="0.25">
      <c r="A4" s="26"/>
      <c r="B4" s="27"/>
      <c r="C4" s="26"/>
      <c r="D4" s="27"/>
      <c r="E4" s="28"/>
      <c r="F4" s="27"/>
      <c r="G4" s="28"/>
      <c r="H4" s="27"/>
      <c r="I4" s="27"/>
      <c r="J4" s="27"/>
      <c r="K4" s="27"/>
      <c r="L4" s="27"/>
      <c r="M4" s="26"/>
    </row>
    <row r="5" spans="1:17" s="3" customFormat="1" ht="63" customHeight="1" x14ac:dyDescent="0.25">
      <c r="A5" s="29" t="s">
        <v>64</v>
      </c>
      <c r="B5" s="32" t="s">
        <v>1</v>
      </c>
      <c r="C5" s="30" t="s">
        <v>31</v>
      </c>
      <c r="D5" s="30" t="s">
        <v>2</v>
      </c>
      <c r="E5" s="29" t="s">
        <v>32</v>
      </c>
      <c r="F5" s="29" t="s">
        <v>33</v>
      </c>
      <c r="G5" s="29" t="s">
        <v>34</v>
      </c>
      <c r="H5" s="29" t="s">
        <v>35</v>
      </c>
      <c r="I5" s="29" t="s">
        <v>36</v>
      </c>
      <c r="J5" s="40" t="s">
        <v>37</v>
      </c>
      <c r="K5" s="40" t="s">
        <v>38</v>
      </c>
      <c r="L5" s="40" t="s">
        <v>39</v>
      </c>
      <c r="M5" s="71" t="s">
        <v>40</v>
      </c>
      <c r="N5" s="59" t="s">
        <v>41</v>
      </c>
      <c r="O5" s="59"/>
    </row>
    <row r="6" spans="1:17" x14ac:dyDescent="0.25">
      <c r="A6" s="31"/>
      <c r="B6" s="32" t="s">
        <v>3</v>
      </c>
      <c r="C6" s="32" t="s">
        <v>42</v>
      </c>
      <c r="D6" s="30">
        <v>3</v>
      </c>
      <c r="E6" s="32" t="s">
        <v>5</v>
      </c>
      <c r="F6" s="32" t="s">
        <v>6</v>
      </c>
      <c r="G6" s="32" t="s">
        <v>7</v>
      </c>
      <c r="H6" s="32" t="s">
        <v>43</v>
      </c>
      <c r="I6" s="32" t="s">
        <v>44</v>
      </c>
      <c r="J6" s="32" t="s">
        <v>45</v>
      </c>
      <c r="K6" s="32" t="s">
        <v>29</v>
      </c>
      <c r="L6" s="32" t="s">
        <v>46</v>
      </c>
      <c r="M6" s="32" t="s">
        <v>47</v>
      </c>
      <c r="N6" s="60"/>
      <c r="O6" s="60"/>
    </row>
    <row r="7" spans="1:17" x14ac:dyDescent="0.25">
      <c r="A7" s="31" t="s">
        <v>48</v>
      </c>
      <c r="B7" s="31">
        <v>91</v>
      </c>
      <c r="C7" s="33">
        <v>600</v>
      </c>
      <c r="D7" s="41">
        <f>100-B7</f>
        <v>9</v>
      </c>
      <c r="E7" s="29">
        <v>9</v>
      </c>
      <c r="F7" s="42">
        <v>17158.156999999999</v>
      </c>
      <c r="G7" s="29">
        <v>22</v>
      </c>
      <c r="H7" s="42">
        <f>F7/G7</f>
        <v>779.91622727272727</v>
      </c>
      <c r="I7" s="34">
        <f>E7*H7</f>
        <v>7019.2460454545453</v>
      </c>
      <c r="J7" s="34">
        <f>I7*B7/100</f>
        <v>6387.5139013636353</v>
      </c>
      <c r="K7" s="43">
        <f>18066/$J$10</f>
        <v>0.94366582952826616</v>
      </c>
      <c r="L7" s="42">
        <f>J7*K7</f>
        <v>6027.6786043536467</v>
      </c>
      <c r="M7" s="42">
        <v>6028</v>
      </c>
      <c r="N7" s="35">
        <f>M7*D7/B7</f>
        <v>596.17582417582423</v>
      </c>
      <c r="O7" s="35">
        <f>C7-N7</f>
        <v>3.824175824175768</v>
      </c>
    </row>
    <row r="8" spans="1:17" x14ac:dyDescent="0.25">
      <c r="A8" s="31" t="s">
        <v>49</v>
      </c>
      <c r="B8" s="31">
        <v>90</v>
      </c>
      <c r="C8" s="33">
        <v>252</v>
      </c>
      <c r="D8" s="41">
        <f>100-B8</f>
        <v>10</v>
      </c>
      <c r="E8" s="29">
        <v>5</v>
      </c>
      <c r="F8" s="42">
        <v>2664</v>
      </c>
      <c r="G8" s="29">
        <v>5</v>
      </c>
      <c r="H8" s="42">
        <f>F8/G8</f>
        <v>532.79999999999995</v>
      </c>
      <c r="I8" s="34">
        <f>E8*H8</f>
        <v>2664</v>
      </c>
      <c r="J8" s="34">
        <f>I8*B8/100</f>
        <v>2397.6</v>
      </c>
      <c r="K8" s="43">
        <f>18066/$J$10</f>
        <v>0.94366582952826616</v>
      </c>
      <c r="L8" s="42">
        <f>J8*K8</f>
        <v>2262.533192876971</v>
      </c>
      <c r="M8" s="42">
        <v>2262</v>
      </c>
      <c r="N8" s="35">
        <f>M8*D8/B8</f>
        <v>251.33333333333334</v>
      </c>
      <c r="O8" s="35">
        <f>C8-N8</f>
        <v>0.66666666666665719</v>
      </c>
    </row>
    <row r="9" spans="1:17" x14ac:dyDescent="0.25">
      <c r="A9" s="31" t="s">
        <v>50</v>
      </c>
      <c r="B9" s="31">
        <v>91</v>
      </c>
      <c r="C9" s="33">
        <v>990</v>
      </c>
      <c r="D9" s="41">
        <f>100-B9</f>
        <v>9</v>
      </c>
      <c r="E9" s="29">
        <v>15</v>
      </c>
      <c r="F9" s="42">
        <v>10625</v>
      </c>
      <c r="G9" s="29">
        <v>14</v>
      </c>
      <c r="H9" s="42">
        <f>F9/G9</f>
        <v>758.92857142857144</v>
      </c>
      <c r="I9" s="34">
        <f>E9*H9</f>
        <v>11383.928571428572</v>
      </c>
      <c r="J9" s="34">
        <f>I9*B9/100</f>
        <v>10359.375000000002</v>
      </c>
      <c r="K9" s="43">
        <f>18066/$J$10</f>
        <v>0.94366582952826616</v>
      </c>
      <c r="L9" s="42">
        <f>J9*K9</f>
        <v>9775.7882027693831</v>
      </c>
      <c r="M9" s="42">
        <v>9776</v>
      </c>
      <c r="N9" s="35">
        <f>M9*D9/B9</f>
        <v>966.85714285714289</v>
      </c>
      <c r="O9" s="35">
        <f>C9-N9</f>
        <v>23.14285714285711</v>
      </c>
    </row>
    <row r="10" spans="1:17" x14ac:dyDescent="0.25">
      <c r="A10" s="36" t="s">
        <v>0</v>
      </c>
      <c r="B10" s="31"/>
      <c r="C10" s="33">
        <f>SUM(C7:C9)</f>
        <v>1842</v>
      </c>
      <c r="D10" s="41"/>
      <c r="E10" s="44">
        <f>SUM(E7:E9)</f>
        <v>29</v>
      </c>
      <c r="F10" s="34">
        <f>SUM(F7:F9)</f>
        <v>30447.156999999999</v>
      </c>
      <c r="G10" s="44">
        <f>SUM(G7:G9)</f>
        <v>41</v>
      </c>
      <c r="H10" s="34"/>
      <c r="I10" s="34">
        <f>SUM(I7:I9)</f>
        <v>21067.174616883116</v>
      </c>
      <c r="J10" s="34">
        <f>SUM(J7:J9)</f>
        <v>19144.488901363635</v>
      </c>
      <c r="K10" s="34"/>
      <c r="L10" s="42">
        <f>SUM(L7:L9)</f>
        <v>18066</v>
      </c>
      <c r="M10" s="42">
        <f>SUM(M7:M9)</f>
        <v>18066</v>
      </c>
      <c r="N10" s="37"/>
      <c r="O10" s="37"/>
    </row>
    <row r="11" spans="1:17" x14ac:dyDescent="0.25">
      <c r="B11" s="38"/>
      <c r="D11" s="38"/>
      <c r="E11" s="45"/>
      <c r="F11" s="38"/>
      <c r="G11" s="45"/>
      <c r="H11" s="38"/>
      <c r="I11" s="38"/>
      <c r="J11" s="46"/>
      <c r="K11" s="47"/>
      <c r="L11" s="38"/>
    </row>
    <row r="12" spans="1:17" ht="34.5" customHeight="1" x14ac:dyDescent="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7" x14ac:dyDescent="0.25">
      <c r="B13" s="38"/>
      <c r="D13" s="38"/>
      <c r="E13" s="45"/>
      <c r="F13" s="38"/>
      <c r="G13" s="45"/>
      <c r="H13" s="38"/>
      <c r="I13" s="38"/>
      <c r="J13" s="38"/>
      <c r="K13" s="38"/>
      <c r="L13" s="38"/>
    </row>
    <row r="14" spans="1:17" s="3" customFormat="1" ht="60" customHeight="1" x14ac:dyDescent="0.25">
      <c r="A14" s="29" t="s">
        <v>65</v>
      </c>
      <c r="B14" s="32" t="s">
        <v>1</v>
      </c>
      <c r="C14" s="30" t="s">
        <v>31</v>
      </c>
      <c r="D14" s="30" t="s">
        <v>2</v>
      </c>
      <c r="E14" s="29" t="s">
        <v>32</v>
      </c>
      <c r="F14" s="29" t="s">
        <v>33</v>
      </c>
      <c r="G14" s="29" t="s">
        <v>34</v>
      </c>
      <c r="H14" s="29" t="s">
        <v>35</v>
      </c>
      <c r="I14" s="29" t="s">
        <v>36</v>
      </c>
      <c r="J14" s="40" t="s">
        <v>37</v>
      </c>
      <c r="K14" s="40" t="s">
        <v>38</v>
      </c>
      <c r="L14" s="40" t="s">
        <v>39</v>
      </c>
      <c r="M14" s="71" t="s">
        <v>40</v>
      </c>
      <c r="N14" s="59" t="s">
        <v>41</v>
      </c>
      <c r="O14" s="59"/>
    </row>
    <row r="15" spans="1:17" x14ac:dyDescent="0.25">
      <c r="A15" s="31"/>
      <c r="B15" s="32" t="s">
        <v>3</v>
      </c>
      <c r="C15" s="32" t="s">
        <v>42</v>
      </c>
      <c r="D15" s="30">
        <v>3</v>
      </c>
      <c r="E15" s="32" t="s">
        <v>5</v>
      </c>
      <c r="F15" s="32" t="s">
        <v>6</v>
      </c>
      <c r="G15" s="32" t="s">
        <v>7</v>
      </c>
      <c r="H15" s="32" t="s">
        <v>43</v>
      </c>
      <c r="I15" s="32" t="s">
        <v>44</v>
      </c>
      <c r="J15" s="32" t="s">
        <v>45</v>
      </c>
      <c r="K15" s="32" t="s">
        <v>29</v>
      </c>
      <c r="L15" s="32" t="s">
        <v>46</v>
      </c>
      <c r="M15" s="32" t="s">
        <v>47</v>
      </c>
      <c r="N15" s="60"/>
      <c r="O15" s="60"/>
    </row>
    <row r="16" spans="1:17" x14ac:dyDescent="0.25">
      <c r="A16" s="31" t="s">
        <v>48</v>
      </c>
      <c r="B16" s="31">
        <v>90</v>
      </c>
      <c r="C16" s="39">
        <v>600</v>
      </c>
      <c r="D16" s="41">
        <v>10</v>
      </c>
      <c r="E16" s="29">
        <v>8</v>
      </c>
      <c r="F16" s="42">
        <v>17158.156999999999</v>
      </c>
      <c r="G16" s="29">
        <v>22</v>
      </c>
      <c r="H16" s="42">
        <f>F16/G16</f>
        <v>779.91622727272727</v>
      </c>
      <c r="I16" s="34">
        <f>H16*E16</f>
        <v>6239.3298181818182</v>
      </c>
      <c r="J16" s="34">
        <f>I16*B16/100</f>
        <v>5615.3968363636359</v>
      </c>
      <c r="K16" s="43">
        <f>17400/$J$19</f>
        <v>0.95437157451765908</v>
      </c>
      <c r="L16" s="42">
        <f>J16*K16</f>
        <v>5359.1751202618452</v>
      </c>
      <c r="M16" s="42">
        <v>5359</v>
      </c>
      <c r="N16" s="35">
        <f>M16*D16/B16</f>
        <v>595.44444444444446</v>
      </c>
      <c r="O16" s="35">
        <f>C16-N16</f>
        <v>4.5555555555555429</v>
      </c>
      <c r="Q16" s="50"/>
    </row>
    <row r="17" spans="1:17" x14ac:dyDescent="0.25">
      <c r="A17" s="31" t="s">
        <v>49</v>
      </c>
      <c r="B17" s="31">
        <v>89</v>
      </c>
      <c r="C17" s="39">
        <v>280</v>
      </c>
      <c r="D17" s="41">
        <v>11</v>
      </c>
      <c r="E17" s="29">
        <v>5</v>
      </c>
      <c r="F17" s="42">
        <v>2664</v>
      </c>
      <c r="G17" s="29">
        <v>5</v>
      </c>
      <c r="H17" s="42">
        <f>(F17/G17)</f>
        <v>532.79999999999995</v>
      </c>
      <c r="I17" s="34">
        <f>H17*E17</f>
        <v>2664</v>
      </c>
      <c r="J17" s="34">
        <f>I17*B17/100</f>
        <v>2370.96</v>
      </c>
      <c r="K17" s="43">
        <f>17400/$J$19</f>
        <v>0.95437157451765908</v>
      </c>
      <c r="L17" s="42">
        <f>J17*K17</f>
        <v>2262.7768283183891</v>
      </c>
      <c r="M17" s="42">
        <v>2263</v>
      </c>
      <c r="N17" s="35">
        <f>M17*D17/B17</f>
        <v>279.69662921348316</v>
      </c>
      <c r="O17" s="35">
        <f>C17-N17</f>
        <v>0.30337078651683669</v>
      </c>
      <c r="Q17" s="50"/>
    </row>
    <row r="18" spans="1:17" x14ac:dyDescent="0.25">
      <c r="A18" s="31" t="s">
        <v>50</v>
      </c>
      <c r="B18" s="31">
        <v>90</v>
      </c>
      <c r="C18" s="39">
        <v>1112</v>
      </c>
      <c r="D18" s="41">
        <v>10</v>
      </c>
      <c r="E18" s="29">
        <v>15</v>
      </c>
      <c r="F18" s="42">
        <v>10625</v>
      </c>
      <c r="G18" s="29">
        <v>14</v>
      </c>
      <c r="H18" s="42">
        <f>(F18/G18)</f>
        <v>758.92857142857144</v>
      </c>
      <c r="I18" s="34">
        <f>H18*E18</f>
        <v>11383.928571428572</v>
      </c>
      <c r="J18" s="34">
        <f>I18*B18/100</f>
        <v>10245.535714285716</v>
      </c>
      <c r="K18" s="43">
        <f>17400/$J$19</f>
        <v>0.95437157451765908</v>
      </c>
      <c r="L18" s="42">
        <f>J18*K18</f>
        <v>9778.0480514197679</v>
      </c>
      <c r="M18" s="42">
        <v>9778</v>
      </c>
      <c r="N18" s="35">
        <f>M18*D18/B18</f>
        <v>1086.4444444444443</v>
      </c>
      <c r="O18" s="35">
        <f>C18-N18</f>
        <v>25.555555555555657</v>
      </c>
      <c r="Q18" s="50"/>
    </row>
    <row r="19" spans="1:17" x14ac:dyDescent="0.25">
      <c r="A19" s="36" t="s">
        <v>0</v>
      </c>
      <c r="B19" s="31"/>
      <c r="C19" s="33">
        <f>SUM(C16:C18)</f>
        <v>1992</v>
      </c>
      <c r="D19" s="31"/>
      <c r="E19" s="49">
        <f>SUM(E16:E18)</f>
        <v>28</v>
      </c>
      <c r="F19" s="42">
        <f>SUM(F16:F18)</f>
        <v>30447.156999999999</v>
      </c>
      <c r="G19" s="49">
        <f>SUM(G16:G18)</f>
        <v>41</v>
      </c>
      <c r="H19" s="42"/>
      <c r="I19" s="42">
        <f>SUM(I16:I18)</f>
        <v>20287.25838961039</v>
      </c>
      <c r="J19" s="42">
        <f>SUM(J16:J18)</f>
        <v>18231.892550649351</v>
      </c>
      <c r="K19" s="42"/>
      <c r="L19" s="42">
        <f>SUM(L16:L18)</f>
        <v>17400</v>
      </c>
      <c r="M19" s="42">
        <f>SUM(M16:M18)</f>
        <v>17400</v>
      </c>
    </row>
    <row r="21" spans="1:17" x14ac:dyDescent="0.25">
      <c r="A21" s="38" t="s">
        <v>15</v>
      </c>
    </row>
    <row r="22" spans="1:17" x14ac:dyDescent="0.25">
      <c r="A22" s="38" t="s">
        <v>14</v>
      </c>
      <c r="M22" s="38"/>
    </row>
    <row r="23" spans="1:17" x14ac:dyDescent="0.25">
      <c r="A23" s="38" t="s">
        <v>13</v>
      </c>
      <c r="M23" s="38"/>
    </row>
    <row r="24" spans="1:17" x14ac:dyDescent="0.25">
      <c r="A24" s="38" t="s">
        <v>12</v>
      </c>
    </row>
    <row r="25" spans="1:17" ht="39" customHeight="1" x14ac:dyDescent="0.25">
      <c r="A25" s="63" t="s">
        <v>11</v>
      </c>
      <c r="B25" s="63"/>
      <c r="C25" s="63"/>
      <c r="D25" s="63"/>
      <c r="E25" s="63"/>
      <c r="F25" s="63"/>
      <c r="G25" s="63"/>
      <c r="H25" s="63"/>
      <c r="I25" s="63"/>
      <c r="M25" s="38"/>
    </row>
    <row r="26" spans="1:17" x14ac:dyDescent="0.25">
      <c r="A26" s="38" t="s">
        <v>10</v>
      </c>
    </row>
    <row r="27" spans="1:17" x14ac:dyDescent="0.25">
      <c r="M27" s="38"/>
    </row>
    <row r="28" spans="1:17" x14ac:dyDescent="0.25">
      <c r="A28" s="38" t="s">
        <v>9</v>
      </c>
      <c r="M28" s="38"/>
    </row>
    <row r="29" spans="1:17" x14ac:dyDescent="0.25">
      <c r="M29" s="38"/>
    </row>
    <row r="30" spans="1:17" x14ac:dyDescent="0.25">
      <c r="A30" s="1" t="s">
        <v>8</v>
      </c>
      <c r="C30" s="1"/>
      <c r="D30" s="3"/>
      <c r="E30" s="1"/>
      <c r="F30" s="3"/>
      <c r="G30" s="1"/>
      <c r="M30" s="38"/>
    </row>
    <row r="31" spans="1:17" s="38" customFormat="1" x14ac:dyDescent="0.25">
      <c r="A31" s="38" t="s">
        <v>59</v>
      </c>
      <c r="D31" s="45"/>
      <c r="F31" s="45"/>
    </row>
    <row r="32" spans="1:17" s="38" customFormat="1" x14ac:dyDescent="0.25">
      <c r="A32" s="38" t="s">
        <v>58</v>
      </c>
      <c r="D32" s="45"/>
      <c r="F32" s="45"/>
    </row>
    <row r="33" spans="1:15" s="38" customFormat="1" ht="28.5" customHeight="1" x14ac:dyDescent="0.25">
      <c r="A33" s="65" t="s">
        <v>60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1:15" s="51" customFormat="1" ht="35.25" customHeight="1" x14ac:dyDescent="0.25">
      <c r="A34" s="66" t="s">
        <v>61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1:15" ht="15.75" x14ac:dyDescent="0.25">
      <c r="A35" s="64" t="s">
        <v>51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</sheetData>
  <mergeCells count="10">
    <mergeCell ref="A25:I25"/>
    <mergeCell ref="A35:M35"/>
    <mergeCell ref="A33:L33"/>
    <mergeCell ref="A34:O34"/>
    <mergeCell ref="N14:O14"/>
    <mergeCell ref="N5:O5"/>
    <mergeCell ref="N6:O6"/>
    <mergeCell ref="A12:M12"/>
    <mergeCell ref="N15:O15"/>
    <mergeCell ref="A3:O3"/>
  </mergeCells>
  <pageMargins left="0.11811023622047244" right="0.11811023622047244" top="0.19685039370078741" bottom="0.19685039370078741" header="0.11811023622047244" footer="0.1181102362204724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28"/>
  <sheetViews>
    <sheetView zoomScaleNormal="100" workbookViewId="0">
      <selection activeCell="C22" sqref="C22"/>
    </sheetView>
  </sheetViews>
  <sheetFormatPr defaultRowHeight="15" x14ac:dyDescent="0.25"/>
  <cols>
    <col min="1" max="1" width="28.140625" style="1" customWidth="1"/>
    <col min="2" max="2" width="16.140625" style="1" customWidth="1"/>
    <col min="3" max="3" width="15.5703125" style="1" customWidth="1"/>
    <col min="4" max="4" width="16.5703125" style="3" customWidth="1"/>
    <col min="5" max="5" width="24" style="1" customWidth="1"/>
    <col min="6" max="6" width="15.42578125" style="3" customWidth="1"/>
    <col min="7" max="7" width="17.42578125" style="1" customWidth="1"/>
    <col min="8" max="8" width="16.85546875" style="1" customWidth="1"/>
    <col min="9" max="9" width="17.42578125" style="1" customWidth="1"/>
    <col min="10" max="10" width="17.42578125" style="38" customWidth="1"/>
    <col min="11" max="11" width="17.7109375" style="1" customWidth="1"/>
    <col min="12" max="12" width="16.140625" style="1" bestFit="1" customWidth="1"/>
    <col min="13" max="16384" width="9.140625" style="1"/>
  </cols>
  <sheetData>
    <row r="1" spans="1:12" x14ac:dyDescent="0.25">
      <c r="J1" s="48"/>
      <c r="K1" s="57"/>
      <c r="L1" s="76" t="str">
        <f>'моно 2022-2023 '!O1</f>
        <v>Приложение 52 к пояснительной записке</v>
      </c>
    </row>
    <row r="2" spans="1:12" x14ac:dyDescent="0.25">
      <c r="J2" s="48"/>
      <c r="L2" s="50" t="s">
        <v>68</v>
      </c>
    </row>
    <row r="3" spans="1:12" ht="34.5" customHeight="1" x14ac:dyDescent="0.25">
      <c r="A3" s="67" t="s">
        <v>53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5" spans="1:12" s="3" customFormat="1" ht="128.25" customHeight="1" x14ac:dyDescent="0.25">
      <c r="A5" s="68" t="s">
        <v>24</v>
      </c>
      <c r="B5" s="55" t="s">
        <v>1</v>
      </c>
      <c r="C5" s="53" t="s">
        <v>2</v>
      </c>
      <c r="D5" s="53" t="s">
        <v>32</v>
      </c>
      <c r="E5" s="54" t="s">
        <v>33</v>
      </c>
      <c r="F5" s="54" t="s">
        <v>34</v>
      </c>
      <c r="G5" s="54" t="s">
        <v>35</v>
      </c>
      <c r="H5" s="53" t="s">
        <v>17</v>
      </c>
      <c r="I5" s="53" t="s">
        <v>16</v>
      </c>
      <c r="J5" s="54" t="s">
        <v>28</v>
      </c>
      <c r="K5" s="53" t="s">
        <v>18</v>
      </c>
      <c r="L5" s="53" t="s">
        <v>30</v>
      </c>
    </row>
    <row r="6" spans="1:12" s="16" customFormat="1" ht="11.25" customHeight="1" x14ac:dyDescent="0.2">
      <c r="A6" s="69"/>
      <c r="B6" s="15" t="s">
        <v>3</v>
      </c>
      <c r="C6" s="15">
        <v>2</v>
      </c>
      <c r="D6" s="15" t="s">
        <v>4</v>
      </c>
      <c r="E6" s="52" t="s">
        <v>5</v>
      </c>
      <c r="F6" s="52" t="s">
        <v>6</v>
      </c>
      <c r="G6" s="52" t="s">
        <v>56</v>
      </c>
      <c r="H6" s="15" t="s">
        <v>55</v>
      </c>
      <c r="I6" s="15" t="s">
        <v>54</v>
      </c>
      <c r="J6" s="52" t="s">
        <v>20</v>
      </c>
      <c r="K6" s="15" t="s">
        <v>29</v>
      </c>
      <c r="L6" s="24">
        <v>11</v>
      </c>
    </row>
    <row r="7" spans="1:12" s="5" customFormat="1" ht="0.75" customHeight="1" x14ac:dyDescent="0.25">
      <c r="A7" s="70"/>
      <c r="B7" s="15"/>
      <c r="C7" s="15"/>
      <c r="D7" s="15"/>
      <c r="E7" s="15"/>
      <c r="F7" s="15"/>
      <c r="G7" s="15" t="s">
        <v>19</v>
      </c>
      <c r="H7" s="15" t="s">
        <v>21</v>
      </c>
      <c r="I7" s="15" t="s">
        <v>22</v>
      </c>
      <c r="J7" s="52"/>
      <c r="K7" s="6" t="s">
        <v>23</v>
      </c>
      <c r="L7" s="22"/>
    </row>
    <row r="8" spans="1:12" x14ac:dyDescent="0.25">
      <c r="A8" s="9" t="s">
        <v>25</v>
      </c>
      <c r="B8" s="13">
        <v>89</v>
      </c>
      <c r="C8" s="14">
        <f>100-B8</f>
        <v>11</v>
      </c>
      <c r="D8" s="25">
        <v>7</v>
      </c>
      <c r="E8" s="2">
        <v>11895</v>
      </c>
      <c r="F8" s="4">
        <v>16</v>
      </c>
      <c r="G8" s="17">
        <f>E8/F8</f>
        <v>743.4375</v>
      </c>
      <c r="H8" s="18">
        <f>G8*D8</f>
        <v>5204.0625</v>
      </c>
      <c r="I8" s="18">
        <f>H8*B8/100</f>
        <v>4631.6156250000004</v>
      </c>
      <c r="J8" s="72">
        <v>4632</v>
      </c>
      <c r="K8" s="19">
        <f>J8/B8*C8</f>
        <v>572.49438202247188</v>
      </c>
      <c r="L8" s="20">
        <f>K8+J8</f>
        <v>5204.4943820224717</v>
      </c>
    </row>
    <row r="9" spans="1:12" s="8" customFormat="1" x14ac:dyDescent="0.25">
      <c r="A9" s="10" t="s">
        <v>26</v>
      </c>
      <c r="B9" s="13">
        <v>88</v>
      </c>
      <c r="C9" s="14">
        <f>100-B9</f>
        <v>12</v>
      </c>
      <c r="D9" s="25">
        <v>2</v>
      </c>
      <c r="E9" s="2">
        <v>2631.6</v>
      </c>
      <c r="F9" s="4">
        <v>5</v>
      </c>
      <c r="G9" s="12">
        <f>(E9/F9)</f>
        <v>526.31999999999994</v>
      </c>
      <c r="H9" s="18">
        <f>G9*D9</f>
        <v>1052.6399999999999</v>
      </c>
      <c r="I9" s="11">
        <f>H9*B9/100</f>
        <v>926.32319999999993</v>
      </c>
      <c r="J9" s="73">
        <v>926</v>
      </c>
      <c r="K9" s="19">
        <f>J9/B9*C9</f>
        <v>126.27272727272728</v>
      </c>
      <c r="L9" s="23">
        <f>K9+J9</f>
        <v>1052.2727272727273</v>
      </c>
    </row>
    <row r="10" spans="1:12" s="8" customFormat="1" x14ac:dyDescent="0.25">
      <c r="A10" s="9" t="s">
        <v>27</v>
      </c>
      <c r="B10" s="13">
        <v>89</v>
      </c>
      <c r="C10" s="14">
        <v>11</v>
      </c>
      <c r="D10" s="25">
        <v>17</v>
      </c>
      <c r="E10" s="2">
        <v>10625</v>
      </c>
      <c r="F10" s="4">
        <v>17</v>
      </c>
      <c r="G10" s="12">
        <f>(E10/F10)</f>
        <v>625</v>
      </c>
      <c r="H10" s="18">
        <f>G10*D10</f>
        <v>10625</v>
      </c>
      <c r="I10" s="11">
        <f>H10*B10/100</f>
        <v>9456.25</v>
      </c>
      <c r="J10" s="73">
        <v>9456</v>
      </c>
      <c r="K10" s="19">
        <f>J10/B10*C10</f>
        <v>1168.7191011235955</v>
      </c>
      <c r="L10" s="23">
        <f>K10+J10</f>
        <v>10624.719101123595</v>
      </c>
    </row>
    <row r="11" spans="1:12" s="8" customFormat="1" x14ac:dyDescent="0.25">
      <c r="A11" s="7" t="s">
        <v>0</v>
      </c>
      <c r="B11" s="13"/>
      <c r="C11" s="13"/>
      <c r="D11" s="25">
        <f>SUM(D8:D10)</f>
        <v>26</v>
      </c>
      <c r="E11" s="2">
        <f>SUM(E8:E10)</f>
        <v>25151.599999999999</v>
      </c>
      <c r="F11" s="25">
        <f>SUM(F8:F10)</f>
        <v>38</v>
      </c>
      <c r="G11" s="12"/>
      <c r="H11" s="12">
        <f>SUM(H8:H10)</f>
        <v>16881.702499999999</v>
      </c>
      <c r="I11" s="12">
        <f>SUM(I8:I10)</f>
        <v>15014.188825000001</v>
      </c>
      <c r="J11" s="74">
        <f>SUM(J8:J10)</f>
        <v>15014</v>
      </c>
      <c r="K11" s="21">
        <f>SUM(K8:K10)</f>
        <v>1867.4862104187946</v>
      </c>
      <c r="L11" s="23">
        <f>SUM(L8:L10)</f>
        <v>16881.486210418792</v>
      </c>
    </row>
    <row r="13" spans="1:12" x14ac:dyDescent="0.25">
      <c r="A13" s="1" t="s">
        <v>15</v>
      </c>
    </row>
    <row r="14" spans="1:12" x14ac:dyDescent="0.25">
      <c r="A14" s="1" t="s">
        <v>14</v>
      </c>
      <c r="J14" s="75"/>
    </row>
    <row r="15" spans="1:12" x14ac:dyDescent="0.25">
      <c r="A15" s="1" t="s">
        <v>13</v>
      </c>
    </row>
    <row r="16" spans="1:12" x14ac:dyDescent="0.25">
      <c r="A16" s="1" t="s">
        <v>12</v>
      </c>
    </row>
    <row r="17" spans="1:13" ht="29.25" customHeight="1" x14ac:dyDescent="0.25">
      <c r="A17" s="63" t="s">
        <v>11</v>
      </c>
      <c r="B17" s="63"/>
      <c r="C17" s="63"/>
      <c r="D17" s="63"/>
      <c r="E17" s="63"/>
      <c r="F17" s="63"/>
      <c r="G17" s="63"/>
      <c r="H17" s="63"/>
    </row>
    <row r="18" spans="1:13" x14ac:dyDescent="0.25">
      <c r="A18" s="1" t="s">
        <v>10</v>
      </c>
    </row>
    <row r="20" spans="1:13" x14ac:dyDescent="0.25">
      <c r="A20" s="1" t="s">
        <v>9</v>
      </c>
    </row>
    <row r="22" spans="1:13" x14ac:dyDescent="0.25">
      <c r="A22" s="1" t="s">
        <v>8</v>
      </c>
    </row>
    <row r="23" spans="1:13" s="38" customFormat="1" x14ac:dyDescent="0.25">
      <c r="A23" s="38" t="s">
        <v>57</v>
      </c>
      <c r="D23" s="45"/>
      <c r="F23" s="45"/>
    </row>
    <row r="24" spans="1:13" s="38" customFormat="1" x14ac:dyDescent="0.25">
      <c r="A24" s="38" t="s">
        <v>58</v>
      </c>
      <c r="D24" s="45"/>
      <c r="F24" s="45"/>
    </row>
    <row r="25" spans="1:13" s="38" customFormat="1" x14ac:dyDescent="0.25">
      <c r="A25" s="66" t="s">
        <v>63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3" s="51" customFormat="1" ht="32.25" customHeight="1" x14ac:dyDescent="0.25">
      <c r="A26" s="65" t="s">
        <v>62</v>
      </c>
      <c r="B26" s="65"/>
      <c r="C26" s="65"/>
      <c r="D26" s="65"/>
      <c r="E26" s="65"/>
      <c r="F26" s="65"/>
      <c r="G26" s="65"/>
      <c r="H26" s="65"/>
      <c r="I26" s="65"/>
      <c r="J26" s="58"/>
    </row>
    <row r="28" spans="1:13" ht="15.75" x14ac:dyDescent="0.25">
      <c r="A28" s="64" t="s">
        <v>51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</row>
  </sheetData>
  <mergeCells count="6">
    <mergeCell ref="A3:L3"/>
    <mergeCell ref="A28:M28"/>
    <mergeCell ref="A17:H17"/>
    <mergeCell ref="A26:I26"/>
    <mergeCell ref="A5:A7"/>
    <mergeCell ref="A25:L25"/>
  </mergeCells>
  <pageMargins left="0.11811023622047244" right="0.11811023622047244" top="0.19685039370078741" bottom="0.19685039370078741" header="0.11811023622047244" footer="0.11811023622047244"/>
  <pageSetup paperSize="9" scale="6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моно 2022-2023 </vt:lpstr>
      <vt:lpstr>моно 2024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Александровна Лаврик</dc:creator>
  <cp:lastModifiedBy>Елена Александровна Павлова</cp:lastModifiedBy>
  <cp:lastPrinted>2021-08-31T08:40:52Z</cp:lastPrinted>
  <dcterms:created xsi:type="dcterms:W3CDTF">2020-07-27T13:12:11Z</dcterms:created>
  <dcterms:modified xsi:type="dcterms:W3CDTF">2021-08-31T08:46:52Z</dcterms:modified>
</cp:coreProperties>
</file>