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распределение 2022 расчет" sheetId="9" r:id="rId1"/>
    <sheet name="распределение 2023 расчет" sheetId="10" r:id="rId2"/>
    <sheet name="распределение 2024 расчет" sheetId="11" r:id="rId3"/>
  </sheets>
  <definedNames>
    <definedName name="_xlnm.Print_Area" localSheetId="0">'распределение 2022 расчет'!$A$1:$X$28</definedName>
    <definedName name="_xlnm.Print_Area" localSheetId="1">'распределение 2023 расчет'!$A$1:$X$27</definedName>
    <definedName name="_xlnm.Print_Area" localSheetId="2">'распределение 2024 расчет'!$A$1:$X$27</definedName>
  </definedNames>
  <calcPr calcId="145621"/>
</workbook>
</file>

<file path=xl/calcChain.xml><?xml version="1.0" encoding="utf-8"?>
<calcChain xmlns="http://schemas.openxmlformats.org/spreadsheetml/2006/main">
  <c r="X1" i="11" l="1"/>
  <c r="X1" i="10"/>
  <c r="X10" i="9" l="1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9" i="9"/>
  <c r="X27" i="9" s="1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7" i="10"/>
  <c r="X24" i="10" s="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7" i="11"/>
  <c r="X24" i="11" l="1"/>
  <c r="U24" i="10"/>
  <c r="W7" i="10" l="1"/>
  <c r="R7" i="10"/>
  <c r="S7" i="10" s="1"/>
  <c r="Q7" i="10"/>
  <c r="G27" i="9" l="1"/>
  <c r="J27" i="9"/>
  <c r="M27" i="9"/>
  <c r="P27" i="9"/>
  <c r="V27" i="9"/>
  <c r="G24" i="11"/>
  <c r="J24" i="11"/>
  <c r="M24" i="11"/>
  <c r="O24" i="11"/>
  <c r="T24" i="11"/>
  <c r="C24" i="11"/>
  <c r="D24" i="11"/>
  <c r="E24" i="11"/>
  <c r="B24" i="11"/>
  <c r="B24" i="10"/>
  <c r="C24" i="10"/>
  <c r="D24" i="10"/>
  <c r="E24" i="10"/>
  <c r="G24" i="10"/>
  <c r="J24" i="10"/>
  <c r="M24" i="10"/>
  <c r="P24" i="10"/>
  <c r="V24" i="10"/>
  <c r="P8" i="11" l="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7" i="11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7" i="10"/>
  <c r="F7" i="10"/>
  <c r="I7" i="10"/>
  <c r="O7" i="10"/>
  <c r="F8" i="10"/>
  <c r="I8" i="10"/>
  <c r="O8" i="10"/>
  <c r="F9" i="10"/>
  <c r="I9" i="10"/>
  <c r="O9" i="10"/>
  <c r="F10" i="10"/>
  <c r="I10" i="10"/>
  <c r="O10" i="10"/>
  <c r="F11" i="10"/>
  <c r="I11" i="10"/>
  <c r="O11" i="10"/>
  <c r="F12" i="10"/>
  <c r="I12" i="10"/>
  <c r="O12" i="10"/>
  <c r="F13" i="10"/>
  <c r="I13" i="10"/>
  <c r="O13" i="10"/>
  <c r="F14" i="10"/>
  <c r="I14" i="10"/>
  <c r="O14" i="10"/>
  <c r="F15" i="10"/>
  <c r="I15" i="10"/>
  <c r="O15" i="10"/>
  <c r="F16" i="10"/>
  <c r="I16" i="10"/>
  <c r="O16" i="10"/>
  <c r="F17" i="10"/>
  <c r="I17" i="10"/>
  <c r="O17" i="10"/>
  <c r="F18" i="10"/>
  <c r="I18" i="10"/>
  <c r="O18" i="10"/>
  <c r="F19" i="10"/>
  <c r="I19" i="10"/>
  <c r="O19" i="10"/>
  <c r="F20" i="10"/>
  <c r="I20" i="10"/>
  <c r="O20" i="10"/>
  <c r="F21" i="10"/>
  <c r="I21" i="10"/>
  <c r="O21" i="10"/>
  <c r="F22" i="10"/>
  <c r="I22" i="10"/>
  <c r="O22" i="10"/>
  <c r="F23" i="10"/>
  <c r="I23" i="10"/>
  <c r="O23" i="10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S26" i="9" s="1"/>
  <c r="R9" i="9"/>
  <c r="S9" i="9" s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9" i="9"/>
  <c r="B27" i="9"/>
  <c r="C27" i="9"/>
  <c r="D27" i="9"/>
  <c r="E27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9" i="9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4" i="11" s="1"/>
  <c r="I22" i="11"/>
  <c r="I23" i="11"/>
  <c r="I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7" i="11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9" i="9"/>
  <c r="K24" i="11" l="1"/>
  <c r="F27" i="9"/>
  <c r="U9" i="9"/>
  <c r="W9" i="9"/>
  <c r="I24" i="10"/>
  <c r="O24" i="10"/>
  <c r="L24" i="10"/>
  <c r="Q24" i="10"/>
  <c r="I27" i="9"/>
  <c r="L27" i="9"/>
  <c r="H27" i="9"/>
  <c r="N27" i="9"/>
  <c r="K27" i="9"/>
  <c r="Q27" i="9"/>
  <c r="R27" i="9"/>
  <c r="F24" i="10"/>
  <c r="K24" i="10"/>
  <c r="N24" i="10"/>
  <c r="R24" i="10"/>
  <c r="P24" i="11"/>
  <c r="L24" i="11"/>
  <c r="F24" i="11"/>
  <c r="Q20" i="11" l="1"/>
  <c r="Q11" i="11"/>
  <c r="Q10" i="11"/>
  <c r="Q16" i="11" l="1"/>
  <c r="S11" i="11"/>
  <c r="U11" i="11" s="1"/>
  <c r="S10" i="11"/>
  <c r="U10" i="11" s="1"/>
  <c r="S20" i="11"/>
  <c r="U20" i="11" s="1"/>
  <c r="S16" i="11" l="1"/>
  <c r="U16" i="11" s="1"/>
  <c r="Q15" i="11"/>
  <c r="Q19" i="11"/>
  <c r="Q17" i="11"/>
  <c r="Q9" i="11"/>
  <c r="Q22" i="11"/>
  <c r="Q12" i="11"/>
  <c r="Q8" i="11"/>
  <c r="Q18" i="11"/>
  <c r="Q13" i="11"/>
  <c r="Q21" i="11"/>
  <c r="Q14" i="11"/>
  <c r="Q23" i="11"/>
  <c r="Q7" i="11"/>
  <c r="S14" i="11" l="1"/>
  <c r="U14" i="11" s="1"/>
  <c r="S13" i="11"/>
  <c r="U13" i="11" s="1"/>
  <c r="S12" i="11"/>
  <c r="U12" i="11" s="1"/>
  <c r="S22" i="11"/>
  <c r="U22" i="11" s="1"/>
  <c r="S9" i="11"/>
  <c r="U9" i="11" s="1"/>
  <c r="S17" i="11"/>
  <c r="U17" i="11" s="1"/>
  <c r="S19" i="11"/>
  <c r="U19" i="11" s="1"/>
  <c r="S15" i="11"/>
  <c r="U15" i="11" s="1"/>
  <c r="S18" i="11"/>
  <c r="U18" i="11" s="1"/>
  <c r="S8" i="11"/>
  <c r="U8" i="11" s="1"/>
  <c r="Q24" i="11"/>
  <c r="S23" i="11"/>
  <c r="U23" i="11"/>
  <c r="S21" i="11"/>
  <c r="U21" i="11" l="1"/>
  <c r="S7" i="11"/>
  <c r="U7" i="11" l="1"/>
  <c r="S24" i="11"/>
  <c r="U24" i="11"/>
  <c r="W26" i="9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9" i="9"/>
  <c r="O27" i="9" l="1"/>
  <c r="U18" i="10"/>
  <c r="W18" i="10"/>
  <c r="U14" i="10"/>
  <c r="W14" i="10"/>
  <c r="U22" i="10"/>
  <c r="W22" i="10"/>
  <c r="U10" i="10"/>
  <c r="W10" i="10"/>
  <c r="U19" i="10"/>
  <c r="W19" i="10"/>
  <c r="U20" i="10"/>
  <c r="W20" i="10"/>
  <c r="U13" i="10"/>
  <c r="W13" i="10"/>
  <c r="U15" i="10"/>
  <c r="W15" i="10"/>
  <c r="U11" i="10"/>
  <c r="W11" i="10"/>
  <c r="U12" i="10"/>
  <c r="W12" i="10"/>
  <c r="U8" i="10"/>
  <c r="W8" i="10"/>
  <c r="U16" i="10"/>
  <c r="W16" i="10"/>
  <c r="U9" i="10"/>
  <c r="W9" i="10"/>
  <c r="U17" i="10"/>
  <c r="W17" i="10"/>
  <c r="U23" i="10"/>
  <c r="W23" i="10"/>
  <c r="U21" i="10"/>
  <c r="W21" i="10"/>
  <c r="W24" i="10" l="1"/>
  <c r="S24" i="10"/>
  <c r="U7" i="10"/>
  <c r="S14" i="9" l="1"/>
  <c r="W14" i="9" s="1"/>
  <c r="S22" i="9"/>
  <c r="W22" i="9" s="1"/>
  <c r="S17" i="9"/>
  <c r="W17" i="9" s="1"/>
  <c r="S19" i="9"/>
  <c r="W19" i="9" s="1"/>
  <c r="S23" i="9"/>
  <c r="S25" i="9"/>
  <c r="W25" i="9" s="1"/>
  <c r="S11" i="9"/>
  <c r="W11" i="9" s="1"/>
  <c r="S16" i="9"/>
  <c r="W16" i="9" s="1"/>
  <c r="S18" i="9"/>
  <c r="W18" i="9" s="1"/>
  <c r="S24" i="9"/>
  <c r="W24" i="9" s="1"/>
  <c r="S13" i="9"/>
  <c r="W13" i="9" s="1"/>
  <c r="S21" i="9"/>
  <c r="W21" i="9" s="1"/>
  <c r="S15" i="9"/>
  <c r="W15" i="9" s="1"/>
  <c r="S12" i="9"/>
  <c r="W12" i="9" s="1"/>
  <c r="S20" i="9"/>
  <c r="W20" i="9" s="1"/>
  <c r="W23" i="9" l="1"/>
  <c r="S10" i="9"/>
  <c r="W10" i="9" s="1"/>
  <c r="U16" i="9"/>
  <c r="U12" i="9"/>
  <c r="U11" i="9"/>
  <c r="U25" i="9"/>
  <c r="U22" i="9"/>
  <c r="U23" i="9"/>
  <c r="U19" i="9"/>
  <c r="U14" i="9"/>
  <c r="U21" i="9"/>
  <c r="U13" i="9"/>
  <c r="U17" i="9"/>
  <c r="U15" i="9"/>
  <c r="U24" i="9"/>
  <c r="U10" i="9"/>
  <c r="U20" i="9"/>
  <c r="U18" i="9"/>
  <c r="U27" i="9" l="1"/>
  <c r="S27" i="9"/>
  <c r="W27" i="9"/>
</calcChain>
</file>

<file path=xl/sharedStrings.xml><?xml version="1.0" encoding="utf-8"?>
<sst xmlns="http://schemas.openxmlformats.org/spreadsheetml/2006/main" count="144" uniqueCount="68">
  <si>
    <t>ИТОГО</t>
  </si>
  <si>
    <t>Сосновый бор</t>
  </si>
  <si>
    <t>Тосненский</t>
  </si>
  <si>
    <t>Тихвинский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</si>
  <si>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</si>
  <si>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</si>
  <si>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</si>
  <si>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</si>
  <si>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</si>
  <si>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</si>
  <si>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</si>
  <si>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</si>
  <si>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</si>
  <si>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</si>
  <si>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</si>
  <si>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</si>
  <si>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</si>
  <si>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</si>
  <si>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Бокситогорский</t>
  </si>
  <si>
    <t>БЫТ. ОБСЛ. (90 %)</t>
  </si>
  <si>
    <t>ОБЩ, ПИТ (90 %)</t>
  </si>
  <si>
    <t>Предельный уровень софинансирования, % 2023 год</t>
  </si>
  <si>
    <t>Сумма затрат ОБЩАЯ на мониторинг, руб. (300 руб/отчет)</t>
  </si>
  <si>
    <t>ВСЕГО отчетов 2023</t>
  </si>
  <si>
    <t>Предельный уровень софинансирования, % 2022 год</t>
  </si>
  <si>
    <t>ВСЕГО отчетов 2022</t>
  </si>
  <si>
    <t>Получатели поддержки (ВСЕЙ)</t>
  </si>
  <si>
    <t>Бытовое обслуживание</t>
  </si>
  <si>
    <t>Общ. Пит.</t>
  </si>
  <si>
    <t>торговля</t>
  </si>
  <si>
    <t>Наименование муниципального образования</t>
  </si>
  <si>
    <t>исходные данные 2021 года</t>
  </si>
  <si>
    <t>ПП (30%)</t>
  </si>
  <si>
    <t>ПП (25%)</t>
  </si>
  <si>
    <t>Торговля (80 %)</t>
  </si>
  <si>
    <t>Сумма затрат ОБЩАЯ на мониторинг, руб. (310 руб/отчет)</t>
  </si>
  <si>
    <t>ТОРГОВЛЯ (95%)</t>
  </si>
  <si>
    <t>ВСЕГО отчетов 2024</t>
  </si>
  <si>
    <t>ОБЩ, ПИТ (80 %)</t>
  </si>
  <si>
    <t>БЫТ. ОБСЛ. (80 %)</t>
  </si>
  <si>
    <t>ОБЩ, ПИТ (95 %)</t>
  </si>
  <si>
    <t>БЫТ. ОБСЛ. (95 %)</t>
  </si>
  <si>
    <t>ТОРГОВЛЯ (98%)</t>
  </si>
  <si>
    <t>Сумма затрат ОБЩАЯ на мониторинг, руб. (315 руб/отчет)</t>
  </si>
  <si>
    <t>Торговля (80 %) контролька</t>
  </si>
  <si>
    <t>ОБЩ, ПИТ (80 %) контролька</t>
  </si>
  <si>
    <t>БЫТ. ОБСЛ. (80 %) контролька</t>
  </si>
  <si>
    <t>ПП (25%) контролька</t>
  </si>
  <si>
    <t>ТОРГОВЛЯ (95%) расчет</t>
  </si>
  <si>
    <t xml:space="preserve">Расчет размера субсидии на 2022 год </t>
  </si>
  <si>
    <t>3=2*315</t>
  </si>
  <si>
    <t>5=3*4/100</t>
  </si>
  <si>
    <t xml:space="preserve">Расчет субсидии на 2022 год муниципальным образованиям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
</t>
  </si>
  <si>
    <t>Расчет субсидии на 2023 год муниципальным образованиям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</t>
  </si>
  <si>
    <t>3=2*310</t>
  </si>
  <si>
    <t>3=2*300</t>
  </si>
  <si>
    <t xml:space="preserve">Расчет размера субсидии на 2023 год </t>
  </si>
  <si>
    <t xml:space="preserve">Расчет размера субсидии на 2024 год </t>
  </si>
  <si>
    <t>Сумма субсидии областной бюджет, руб</t>
  </si>
  <si>
    <t xml:space="preserve">Сумма субсидии областной бюджет после округления, руб </t>
  </si>
  <si>
    <t>Средства МО в целях софинансирования (справочно), руб</t>
  </si>
  <si>
    <t xml:space="preserve">Сумма субсидии областной бюджет после округления, тыс руб </t>
  </si>
  <si>
    <t xml:space="preserve">Сумма субсидии областной бюджет после округления, 
тыс руб </t>
  </si>
  <si>
    <t>Расчет субсидии на 2024 год муниципальным образованиям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</t>
  </si>
  <si>
    <t>Таблица 1</t>
  </si>
  <si>
    <t>Таблица 2</t>
  </si>
  <si>
    <t>Таблица 3</t>
  </si>
  <si>
    <t>Приложение 50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</si>
</sst>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0.000"/>
    <numFmt numFmtId="166" formatCode="0.000000"/>
    <numFmt numFmtId="167" formatCode="0.0"/>
    <numFmt numFmtId="168" formatCode="0.0000"/>
    <numFmt numFmtId="169" formatCode="0.00000"/>
    <numFmt numFmtId="170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70" fontId="4" fillId="0" borderId="1" xfId="1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wrapText="1"/>
    </xf>
    <xf numFmtId="164" fontId="6" fillId="0" borderId="0" xfId="1" applyNumberFormat="1" applyFont="1"/>
    <xf numFmtId="43" fontId="6" fillId="0" borderId="0" xfId="0" applyNumberFormat="1" applyFont="1"/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left" vertical="center"/>
    </xf>
    <xf numFmtId="168" fontId="3" fillId="0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43" fontId="4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7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view="pageBreakPreview" zoomScale="60" zoomScaleNormal="90" workbookViewId="0">
      <selection activeCell="AJ32" sqref="AJ32"/>
    </sheetView>
  </sheetViews>
  <sheetFormatPr defaultRowHeight="15.75" x14ac:dyDescent="0.25"/>
  <cols>
    <col min="1" max="1" width="17.85546875" style="38" customWidth="1"/>
    <col min="2" max="3" width="6.85546875" style="36" hidden="1" customWidth="1"/>
    <col min="4" max="4" width="7.5703125" style="36" hidden="1" customWidth="1"/>
    <col min="5" max="5" width="6.85546875" style="36" hidden="1" customWidth="1"/>
    <col min="6" max="6" width="7.5703125" style="36" hidden="1" customWidth="1"/>
    <col min="7" max="7" width="10.28515625" style="36" hidden="1" customWidth="1"/>
    <col min="8" max="8" width="10" style="36" hidden="1" customWidth="1"/>
    <col min="9" max="10" width="9.140625" style="36" hidden="1" customWidth="1"/>
    <col min="11" max="11" width="11.42578125" style="36" hidden="1" customWidth="1"/>
    <col min="12" max="14" width="7.85546875" style="36" hidden="1" customWidth="1"/>
    <col min="15" max="16" width="8" style="36" hidden="1" customWidth="1"/>
    <col min="17" max="17" width="11.42578125" style="36" hidden="1" customWidth="1"/>
    <col min="18" max="18" width="13.28515625" style="36" customWidth="1"/>
    <col min="19" max="19" width="15.42578125" style="36" customWidth="1"/>
    <col min="20" max="20" width="13.7109375" style="36" customWidth="1"/>
    <col min="21" max="21" width="15.7109375" style="36" customWidth="1"/>
    <col min="22" max="22" width="18.5703125" style="36" customWidth="1"/>
    <col min="23" max="23" width="21.7109375" style="36" customWidth="1"/>
    <col min="24" max="24" width="19.5703125" style="37" customWidth="1"/>
    <col min="25" max="16384" width="9.140625" style="36"/>
  </cols>
  <sheetData>
    <row r="1" spans="1:24" x14ac:dyDescent="0.25">
      <c r="X1" s="73" t="s">
        <v>67</v>
      </c>
    </row>
    <row r="2" spans="1:24" x14ac:dyDescent="0.25">
      <c r="X2" s="73" t="s">
        <v>64</v>
      </c>
    </row>
    <row r="3" spans="1:24" ht="45" customHeight="1" x14ac:dyDescent="0.25">
      <c r="A3" s="81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6" spans="1:24" ht="42" customHeight="1" x14ac:dyDescent="0.25">
      <c r="A6" s="79" t="s">
        <v>30</v>
      </c>
      <c r="B6" s="80" t="s">
        <v>31</v>
      </c>
      <c r="C6" s="80"/>
      <c r="D6" s="80"/>
      <c r="E6" s="80"/>
      <c r="F6" s="79" t="s">
        <v>49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7"/>
    </row>
    <row r="7" spans="1:24" ht="84.75" customHeight="1" x14ac:dyDescent="0.25">
      <c r="A7" s="79"/>
      <c r="B7" s="1" t="s">
        <v>29</v>
      </c>
      <c r="C7" s="1" t="s">
        <v>28</v>
      </c>
      <c r="D7" s="1" t="s">
        <v>27</v>
      </c>
      <c r="E7" s="1" t="s">
        <v>26</v>
      </c>
      <c r="F7" s="9" t="s">
        <v>34</v>
      </c>
      <c r="G7" s="10" t="s">
        <v>34</v>
      </c>
      <c r="H7" s="9" t="s">
        <v>44</v>
      </c>
      <c r="I7" s="9" t="s">
        <v>38</v>
      </c>
      <c r="J7" s="10" t="s">
        <v>38</v>
      </c>
      <c r="K7" s="9" t="s">
        <v>45</v>
      </c>
      <c r="L7" s="9" t="s">
        <v>39</v>
      </c>
      <c r="M7" s="10" t="s">
        <v>39</v>
      </c>
      <c r="N7" s="9" t="s">
        <v>46</v>
      </c>
      <c r="O7" s="9" t="s">
        <v>33</v>
      </c>
      <c r="P7" s="10" t="s">
        <v>33</v>
      </c>
      <c r="Q7" s="9" t="s">
        <v>47</v>
      </c>
      <c r="R7" s="11" t="s">
        <v>25</v>
      </c>
      <c r="S7" s="11" t="s">
        <v>43</v>
      </c>
      <c r="T7" s="11" t="s">
        <v>24</v>
      </c>
      <c r="U7" s="67" t="s">
        <v>58</v>
      </c>
      <c r="V7" s="68" t="s">
        <v>59</v>
      </c>
      <c r="W7" s="67" t="s">
        <v>60</v>
      </c>
      <c r="X7" s="76" t="s">
        <v>61</v>
      </c>
    </row>
    <row r="8" spans="1:24" ht="16.5" customHeight="1" x14ac:dyDescent="0.25">
      <c r="A8" s="51">
        <v>1</v>
      </c>
      <c r="B8" s="52"/>
      <c r="C8" s="52"/>
      <c r="D8" s="52"/>
      <c r="E8" s="52"/>
      <c r="F8" s="29"/>
      <c r="G8" s="53"/>
      <c r="H8" s="29"/>
      <c r="I8" s="29"/>
      <c r="J8" s="53"/>
      <c r="K8" s="29"/>
      <c r="L8" s="29"/>
      <c r="M8" s="53"/>
      <c r="N8" s="29"/>
      <c r="O8" s="29"/>
      <c r="P8" s="53"/>
      <c r="Q8" s="29"/>
      <c r="R8" s="42">
        <v>2</v>
      </c>
      <c r="S8" s="42" t="s">
        <v>50</v>
      </c>
      <c r="T8" s="42">
        <v>4</v>
      </c>
      <c r="U8" s="42" t="s">
        <v>51</v>
      </c>
      <c r="V8" s="42">
        <v>6</v>
      </c>
      <c r="W8" s="42">
        <v>7</v>
      </c>
      <c r="X8" s="78">
        <v>6</v>
      </c>
    </row>
    <row r="9" spans="1:24" s="37" customFormat="1" x14ac:dyDescent="0.25">
      <c r="A9" s="12" t="s">
        <v>18</v>
      </c>
      <c r="B9" s="13">
        <v>401</v>
      </c>
      <c r="C9" s="13">
        <v>31</v>
      </c>
      <c r="D9" s="13">
        <v>96</v>
      </c>
      <c r="E9" s="13">
        <v>447</v>
      </c>
      <c r="F9" s="14">
        <f>B9*0.8</f>
        <v>320.8</v>
      </c>
      <c r="G9" s="15">
        <v>321</v>
      </c>
      <c r="H9" s="16">
        <f>G9/B9</f>
        <v>0.80049875311720697</v>
      </c>
      <c r="I9" s="17">
        <f>C9*0.8</f>
        <v>24.8</v>
      </c>
      <c r="J9" s="18">
        <v>25</v>
      </c>
      <c r="K9" s="19">
        <f>J9/C9</f>
        <v>0.80645161290322576</v>
      </c>
      <c r="L9" s="20">
        <f>D9*0.8</f>
        <v>76.800000000000011</v>
      </c>
      <c r="M9" s="15">
        <v>77</v>
      </c>
      <c r="N9" s="16">
        <f>M9/D9</f>
        <v>0.80208333333333337</v>
      </c>
      <c r="O9" s="20">
        <f>E9*0.25</f>
        <v>111.75</v>
      </c>
      <c r="P9" s="15">
        <v>112</v>
      </c>
      <c r="Q9" s="16">
        <f>P9/E9*100</f>
        <v>25.055928411633111</v>
      </c>
      <c r="R9" s="2">
        <f>G9+J9+M9+P9</f>
        <v>535</v>
      </c>
      <c r="S9" s="3">
        <f>R9*315</f>
        <v>168525</v>
      </c>
      <c r="T9" s="4">
        <v>89</v>
      </c>
      <c r="U9" s="6">
        <f>S9*T9/100</f>
        <v>149987.25</v>
      </c>
      <c r="V9" s="69">
        <v>149987</v>
      </c>
      <c r="W9" s="4">
        <f t="shared" ref="W9:W25" si="0">S9-V9</f>
        <v>18538</v>
      </c>
      <c r="X9" s="6">
        <f>V9/1000</f>
        <v>149.98699999999999</v>
      </c>
    </row>
    <row r="10" spans="1:24" s="37" customFormat="1" x14ac:dyDescent="0.25">
      <c r="A10" s="12" t="s">
        <v>17</v>
      </c>
      <c r="B10" s="13">
        <v>340</v>
      </c>
      <c r="C10" s="13">
        <v>44</v>
      </c>
      <c r="D10" s="13">
        <v>111</v>
      </c>
      <c r="E10" s="13">
        <v>209</v>
      </c>
      <c r="F10" s="14">
        <f t="shared" ref="F10:F25" si="1">B10*0.8</f>
        <v>272</v>
      </c>
      <c r="G10" s="15">
        <v>272</v>
      </c>
      <c r="H10" s="16">
        <f t="shared" ref="H10:H26" si="2">G10/B10</f>
        <v>0.8</v>
      </c>
      <c r="I10" s="17">
        <f t="shared" ref="I10:I25" si="3">C10*0.8</f>
        <v>35.200000000000003</v>
      </c>
      <c r="J10" s="18">
        <v>36</v>
      </c>
      <c r="K10" s="19">
        <f t="shared" ref="K10:K25" si="4">J10/C10</f>
        <v>0.81818181818181823</v>
      </c>
      <c r="L10" s="20">
        <f t="shared" ref="L10:L26" si="5">D10*0.8</f>
        <v>88.800000000000011</v>
      </c>
      <c r="M10" s="15">
        <v>89</v>
      </c>
      <c r="N10" s="16">
        <f t="shared" ref="N10:N25" si="6">M10/D10</f>
        <v>0.80180180180180183</v>
      </c>
      <c r="O10" s="20">
        <f t="shared" ref="O10:O25" si="7">E10*0.25</f>
        <v>52.25</v>
      </c>
      <c r="P10" s="15">
        <v>53</v>
      </c>
      <c r="Q10" s="16">
        <f t="shared" ref="Q10:Q25" si="8">P10/E10*100</f>
        <v>25.358851674641148</v>
      </c>
      <c r="R10" s="2">
        <f t="shared" ref="R10:R26" si="9">G10+J10+M10+P10</f>
        <v>450</v>
      </c>
      <c r="S10" s="3">
        <f t="shared" ref="S10:S26" si="10">R10*315</f>
        <v>141750</v>
      </c>
      <c r="T10" s="4">
        <v>90</v>
      </c>
      <c r="U10" s="6">
        <f t="shared" ref="U10:U25" si="11">S10*T10/100</f>
        <v>127575</v>
      </c>
      <c r="V10" s="69">
        <v>127575</v>
      </c>
      <c r="W10" s="4">
        <f t="shared" si="0"/>
        <v>14175</v>
      </c>
      <c r="X10" s="6">
        <f t="shared" ref="X10:X25" si="12">V10/1000</f>
        <v>127.575</v>
      </c>
    </row>
    <row r="11" spans="1:24" s="37" customFormat="1" x14ac:dyDescent="0.25">
      <c r="A11" s="12" t="s">
        <v>16</v>
      </c>
      <c r="B11" s="13">
        <v>798</v>
      </c>
      <c r="C11" s="13">
        <v>86</v>
      </c>
      <c r="D11" s="13">
        <v>205</v>
      </c>
      <c r="E11" s="13">
        <v>515</v>
      </c>
      <c r="F11" s="14">
        <f t="shared" si="1"/>
        <v>638.40000000000009</v>
      </c>
      <c r="G11" s="15">
        <v>639</v>
      </c>
      <c r="H11" s="16">
        <f t="shared" si="2"/>
        <v>0.8007518796992481</v>
      </c>
      <c r="I11" s="17">
        <f t="shared" si="3"/>
        <v>68.8</v>
      </c>
      <c r="J11" s="18">
        <v>69</v>
      </c>
      <c r="K11" s="19">
        <f t="shared" si="4"/>
        <v>0.80232558139534882</v>
      </c>
      <c r="L11" s="20">
        <f t="shared" si="5"/>
        <v>164</v>
      </c>
      <c r="M11" s="15">
        <v>164</v>
      </c>
      <c r="N11" s="16">
        <f t="shared" si="6"/>
        <v>0.8</v>
      </c>
      <c r="O11" s="20">
        <f t="shared" si="7"/>
        <v>128.75</v>
      </c>
      <c r="P11" s="15">
        <v>129</v>
      </c>
      <c r="Q11" s="16">
        <f t="shared" si="8"/>
        <v>25.04854368932039</v>
      </c>
      <c r="R11" s="2">
        <f t="shared" si="9"/>
        <v>1001</v>
      </c>
      <c r="S11" s="3">
        <f t="shared" si="10"/>
        <v>315315</v>
      </c>
      <c r="T11" s="4">
        <v>90</v>
      </c>
      <c r="U11" s="6">
        <f t="shared" si="11"/>
        <v>283783.5</v>
      </c>
      <c r="V11" s="69">
        <v>283783</v>
      </c>
      <c r="W11" s="4">
        <f t="shared" si="0"/>
        <v>31532</v>
      </c>
      <c r="X11" s="6">
        <f t="shared" si="12"/>
        <v>283.78300000000002</v>
      </c>
    </row>
    <row r="12" spans="1:24" s="37" customFormat="1" ht="14.25" customHeight="1" x14ac:dyDescent="0.25">
      <c r="A12" s="12" t="s">
        <v>15</v>
      </c>
      <c r="B12" s="13">
        <v>1527</v>
      </c>
      <c r="C12" s="13">
        <v>289</v>
      </c>
      <c r="D12" s="13">
        <v>436</v>
      </c>
      <c r="E12" s="13">
        <v>2888</v>
      </c>
      <c r="F12" s="14">
        <f t="shared" si="1"/>
        <v>1221.6000000000001</v>
      </c>
      <c r="G12" s="15">
        <v>1222</v>
      </c>
      <c r="H12" s="16">
        <f t="shared" si="2"/>
        <v>0.80026195153896529</v>
      </c>
      <c r="I12" s="17">
        <f t="shared" si="3"/>
        <v>231.20000000000002</v>
      </c>
      <c r="J12" s="18">
        <v>232</v>
      </c>
      <c r="K12" s="19">
        <f t="shared" si="4"/>
        <v>0.80276816608996537</v>
      </c>
      <c r="L12" s="20">
        <f t="shared" si="5"/>
        <v>348.8</v>
      </c>
      <c r="M12" s="15">
        <v>349</v>
      </c>
      <c r="N12" s="16">
        <f t="shared" si="6"/>
        <v>0.80045871559633031</v>
      </c>
      <c r="O12" s="20">
        <f t="shared" si="7"/>
        <v>722</v>
      </c>
      <c r="P12" s="15">
        <v>722</v>
      </c>
      <c r="Q12" s="16">
        <f t="shared" si="8"/>
        <v>25</v>
      </c>
      <c r="R12" s="2">
        <f t="shared" si="9"/>
        <v>2525</v>
      </c>
      <c r="S12" s="3">
        <f t="shared" si="10"/>
        <v>795375</v>
      </c>
      <c r="T12" s="4">
        <v>90</v>
      </c>
      <c r="U12" s="6">
        <f t="shared" si="11"/>
        <v>715837.5</v>
      </c>
      <c r="V12" s="69">
        <v>715837</v>
      </c>
      <c r="W12" s="4">
        <f t="shared" si="0"/>
        <v>79538</v>
      </c>
      <c r="X12" s="6">
        <f t="shared" si="12"/>
        <v>715.83699999999999</v>
      </c>
    </row>
    <row r="13" spans="1:24" s="37" customFormat="1" x14ac:dyDescent="0.25">
      <c r="A13" s="12" t="s">
        <v>14</v>
      </c>
      <c r="B13" s="13">
        <v>1294</v>
      </c>
      <c r="C13" s="13">
        <v>410</v>
      </c>
      <c r="D13" s="13">
        <v>625</v>
      </c>
      <c r="E13" s="13">
        <v>1668</v>
      </c>
      <c r="F13" s="14">
        <f t="shared" si="1"/>
        <v>1035.2</v>
      </c>
      <c r="G13" s="15">
        <v>1036</v>
      </c>
      <c r="H13" s="16">
        <f t="shared" si="2"/>
        <v>0.80061823802163834</v>
      </c>
      <c r="I13" s="17">
        <f t="shared" si="3"/>
        <v>328</v>
      </c>
      <c r="J13" s="18">
        <v>328</v>
      </c>
      <c r="K13" s="19">
        <f t="shared" si="4"/>
        <v>0.8</v>
      </c>
      <c r="L13" s="20">
        <f t="shared" si="5"/>
        <v>500</v>
      </c>
      <c r="M13" s="15">
        <v>500</v>
      </c>
      <c r="N13" s="16">
        <f t="shared" si="6"/>
        <v>0.8</v>
      </c>
      <c r="O13" s="20">
        <f t="shared" si="7"/>
        <v>417</v>
      </c>
      <c r="P13" s="15">
        <v>417</v>
      </c>
      <c r="Q13" s="16">
        <f t="shared" si="8"/>
        <v>25</v>
      </c>
      <c r="R13" s="2">
        <f t="shared" si="9"/>
        <v>2281</v>
      </c>
      <c r="S13" s="3">
        <f t="shared" si="10"/>
        <v>718515</v>
      </c>
      <c r="T13" s="4">
        <v>88</v>
      </c>
      <c r="U13" s="6">
        <f t="shared" si="11"/>
        <v>632293.19999999995</v>
      </c>
      <c r="V13" s="69">
        <v>632293</v>
      </c>
      <c r="W13" s="4">
        <f t="shared" si="0"/>
        <v>86222</v>
      </c>
      <c r="X13" s="6">
        <f t="shared" si="12"/>
        <v>632.29300000000001</v>
      </c>
    </row>
    <row r="14" spans="1:24" s="37" customFormat="1" x14ac:dyDescent="0.25">
      <c r="A14" s="12" t="s">
        <v>13</v>
      </c>
      <c r="B14" s="13">
        <v>1603</v>
      </c>
      <c r="C14" s="13">
        <v>180</v>
      </c>
      <c r="D14" s="13">
        <v>560</v>
      </c>
      <c r="E14" s="13">
        <v>1509</v>
      </c>
      <c r="F14" s="14">
        <f t="shared" si="1"/>
        <v>1282.4000000000001</v>
      </c>
      <c r="G14" s="15">
        <v>1283</v>
      </c>
      <c r="H14" s="16">
        <f t="shared" si="2"/>
        <v>0.80037429819089212</v>
      </c>
      <c r="I14" s="17">
        <f t="shared" si="3"/>
        <v>144</v>
      </c>
      <c r="J14" s="18">
        <v>144</v>
      </c>
      <c r="K14" s="19">
        <f t="shared" si="4"/>
        <v>0.8</v>
      </c>
      <c r="L14" s="20">
        <f t="shared" si="5"/>
        <v>448</v>
      </c>
      <c r="M14" s="15">
        <v>448</v>
      </c>
      <c r="N14" s="16">
        <f t="shared" si="6"/>
        <v>0.8</v>
      </c>
      <c r="O14" s="20">
        <f t="shared" si="7"/>
        <v>377.25</v>
      </c>
      <c r="P14" s="15">
        <v>378</v>
      </c>
      <c r="Q14" s="16">
        <f t="shared" si="8"/>
        <v>25.049701789264411</v>
      </c>
      <c r="R14" s="2">
        <f t="shared" si="9"/>
        <v>2253</v>
      </c>
      <c r="S14" s="3">
        <f t="shared" si="10"/>
        <v>709695</v>
      </c>
      <c r="T14" s="4">
        <v>90</v>
      </c>
      <c r="U14" s="6">
        <f t="shared" si="11"/>
        <v>638725.5</v>
      </c>
      <c r="V14" s="69">
        <v>638725</v>
      </c>
      <c r="W14" s="4">
        <f t="shared" si="0"/>
        <v>70970</v>
      </c>
      <c r="X14" s="6">
        <f t="shared" si="12"/>
        <v>638.72500000000002</v>
      </c>
    </row>
    <row r="15" spans="1:24" s="37" customFormat="1" x14ac:dyDescent="0.25">
      <c r="A15" s="12" t="s">
        <v>12</v>
      </c>
      <c r="B15" s="21">
        <v>862</v>
      </c>
      <c r="C15" s="13">
        <v>103</v>
      </c>
      <c r="D15" s="13">
        <v>265</v>
      </c>
      <c r="E15" s="13">
        <v>609</v>
      </c>
      <c r="F15" s="14">
        <f t="shared" si="1"/>
        <v>689.6</v>
      </c>
      <c r="G15" s="15">
        <v>690</v>
      </c>
      <c r="H15" s="16">
        <f t="shared" si="2"/>
        <v>0.80046403712296987</v>
      </c>
      <c r="I15" s="17">
        <f t="shared" si="3"/>
        <v>82.4</v>
      </c>
      <c r="J15" s="18">
        <v>83</v>
      </c>
      <c r="K15" s="19">
        <f t="shared" si="4"/>
        <v>0.80582524271844658</v>
      </c>
      <c r="L15" s="20">
        <f t="shared" si="5"/>
        <v>212</v>
      </c>
      <c r="M15" s="15">
        <v>212</v>
      </c>
      <c r="N15" s="16">
        <f t="shared" si="6"/>
        <v>0.8</v>
      </c>
      <c r="O15" s="20">
        <f t="shared" si="7"/>
        <v>152.25</v>
      </c>
      <c r="P15" s="15">
        <v>153</v>
      </c>
      <c r="Q15" s="16">
        <f t="shared" si="8"/>
        <v>25.123152709359609</v>
      </c>
      <c r="R15" s="2">
        <f t="shared" si="9"/>
        <v>1138</v>
      </c>
      <c r="S15" s="3">
        <f t="shared" si="10"/>
        <v>358470</v>
      </c>
      <c r="T15" s="4">
        <v>88</v>
      </c>
      <c r="U15" s="6">
        <f t="shared" si="11"/>
        <v>315453.59999999998</v>
      </c>
      <c r="V15" s="69">
        <v>315453</v>
      </c>
      <c r="W15" s="4">
        <f t="shared" si="0"/>
        <v>43017</v>
      </c>
      <c r="X15" s="6">
        <f t="shared" si="12"/>
        <v>315.45299999999997</v>
      </c>
    </row>
    <row r="16" spans="1:24" s="37" customFormat="1" x14ac:dyDescent="0.25">
      <c r="A16" s="12" t="s">
        <v>11</v>
      </c>
      <c r="B16" s="13">
        <v>841</v>
      </c>
      <c r="C16" s="13">
        <v>140</v>
      </c>
      <c r="D16" s="13">
        <v>357</v>
      </c>
      <c r="E16" s="13">
        <v>851</v>
      </c>
      <c r="F16" s="14">
        <f t="shared" si="1"/>
        <v>672.80000000000007</v>
      </c>
      <c r="G16" s="15">
        <v>673</v>
      </c>
      <c r="H16" s="16">
        <f t="shared" si="2"/>
        <v>0.8002378121284186</v>
      </c>
      <c r="I16" s="17">
        <f t="shared" si="3"/>
        <v>112</v>
      </c>
      <c r="J16" s="18">
        <v>112</v>
      </c>
      <c r="K16" s="19">
        <f t="shared" si="4"/>
        <v>0.8</v>
      </c>
      <c r="L16" s="20">
        <f t="shared" si="5"/>
        <v>285.60000000000002</v>
      </c>
      <c r="M16" s="15">
        <v>286</v>
      </c>
      <c r="N16" s="16">
        <f t="shared" si="6"/>
        <v>0.80112044817927175</v>
      </c>
      <c r="O16" s="20">
        <f t="shared" si="7"/>
        <v>212.75</v>
      </c>
      <c r="P16" s="15">
        <v>213</v>
      </c>
      <c r="Q16" s="16">
        <f t="shared" si="8"/>
        <v>25.029377203290249</v>
      </c>
      <c r="R16" s="2">
        <f t="shared" si="9"/>
        <v>1284</v>
      </c>
      <c r="S16" s="3">
        <f t="shared" si="10"/>
        <v>404460</v>
      </c>
      <c r="T16" s="4">
        <v>87</v>
      </c>
      <c r="U16" s="6">
        <f t="shared" si="11"/>
        <v>351880.2</v>
      </c>
      <c r="V16" s="69">
        <v>351880</v>
      </c>
      <c r="W16" s="4">
        <f t="shared" si="0"/>
        <v>52580</v>
      </c>
      <c r="X16" s="6">
        <f t="shared" si="12"/>
        <v>351.88</v>
      </c>
    </row>
    <row r="17" spans="1:24" s="37" customFormat="1" x14ac:dyDescent="0.25">
      <c r="A17" s="12" t="s">
        <v>10</v>
      </c>
      <c r="B17" s="13">
        <v>750</v>
      </c>
      <c r="C17" s="13">
        <v>85</v>
      </c>
      <c r="D17" s="13">
        <v>300</v>
      </c>
      <c r="E17" s="13">
        <v>770</v>
      </c>
      <c r="F17" s="14">
        <f t="shared" si="1"/>
        <v>600</v>
      </c>
      <c r="G17" s="15">
        <v>600</v>
      </c>
      <c r="H17" s="16">
        <f t="shared" si="2"/>
        <v>0.8</v>
      </c>
      <c r="I17" s="17">
        <f t="shared" si="3"/>
        <v>68</v>
      </c>
      <c r="J17" s="18">
        <v>68</v>
      </c>
      <c r="K17" s="19">
        <f t="shared" si="4"/>
        <v>0.8</v>
      </c>
      <c r="L17" s="20">
        <f t="shared" si="5"/>
        <v>240</v>
      </c>
      <c r="M17" s="15">
        <v>240</v>
      </c>
      <c r="N17" s="16">
        <f t="shared" si="6"/>
        <v>0.8</v>
      </c>
      <c r="O17" s="20">
        <f t="shared" si="7"/>
        <v>192.5</v>
      </c>
      <c r="P17" s="15">
        <v>193</v>
      </c>
      <c r="Q17" s="16">
        <f t="shared" si="8"/>
        <v>25.064935064935064</v>
      </c>
      <c r="R17" s="2">
        <f t="shared" si="9"/>
        <v>1101</v>
      </c>
      <c r="S17" s="3">
        <f t="shared" si="10"/>
        <v>346815</v>
      </c>
      <c r="T17" s="4">
        <v>90</v>
      </c>
      <c r="U17" s="6">
        <f t="shared" si="11"/>
        <v>312133.5</v>
      </c>
      <c r="V17" s="69">
        <v>312133</v>
      </c>
      <c r="W17" s="4">
        <f t="shared" si="0"/>
        <v>34682</v>
      </c>
      <c r="X17" s="6">
        <f t="shared" si="12"/>
        <v>312.13299999999998</v>
      </c>
    </row>
    <row r="18" spans="1:24" s="37" customFormat="1" ht="19.5" customHeight="1" x14ac:dyDescent="0.25">
      <c r="A18" s="12" t="s">
        <v>9</v>
      </c>
      <c r="B18" s="13">
        <v>297</v>
      </c>
      <c r="C18" s="13">
        <v>40</v>
      </c>
      <c r="D18" s="13">
        <v>92</v>
      </c>
      <c r="E18" s="13">
        <v>525</v>
      </c>
      <c r="F18" s="14">
        <f t="shared" si="1"/>
        <v>237.60000000000002</v>
      </c>
      <c r="G18" s="15">
        <v>238</v>
      </c>
      <c r="H18" s="16">
        <f t="shared" si="2"/>
        <v>0.80134680134680136</v>
      </c>
      <c r="I18" s="17">
        <f t="shared" si="3"/>
        <v>32</v>
      </c>
      <c r="J18" s="18">
        <v>32</v>
      </c>
      <c r="K18" s="19">
        <f t="shared" si="4"/>
        <v>0.8</v>
      </c>
      <c r="L18" s="20">
        <f t="shared" si="5"/>
        <v>73.600000000000009</v>
      </c>
      <c r="M18" s="15">
        <v>74</v>
      </c>
      <c r="N18" s="16">
        <f t="shared" si="6"/>
        <v>0.80434782608695654</v>
      </c>
      <c r="O18" s="20">
        <f t="shared" si="7"/>
        <v>131.25</v>
      </c>
      <c r="P18" s="15">
        <v>132</v>
      </c>
      <c r="Q18" s="16">
        <f t="shared" si="8"/>
        <v>25.142857142857146</v>
      </c>
      <c r="R18" s="2">
        <f t="shared" si="9"/>
        <v>476</v>
      </c>
      <c r="S18" s="3">
        <f t="shared" si="10"/>
        <v>149940</v>
      </c>
      <c r="T18" s="4">
        <v>90</v>
      </c>
      <c r="U18" s="6">
        <f t="shared" si="11"/>
        <v>134946</v>
      </c>
      <c r="V18" s="69">
        <v>134946</v>
      </c>
      <c r="W18" s="4">
        <f t="shared" si="0"/>
        <v>14994</v>
      </c>
      <c r="X18" s="6">
        <f t="shared" si="12"/>
        <v>134.946</v>
      </c>
    </row>
    <row r="19" spans="1:24" s="37" customFormat="1" x14ac:dyDescent="0.25">
      <c r="A19" s="12" t="s">
        <v>8</v>
      </c>
      <c r="B19" s="13">
        <v>306</v>
      </c>
      <c r="C19" s="13">
        <v>32</v>
      </c>
      <c r="D19" s="13">
        <v>107</v>
      </c>
      <c r="E19" s="13">
        <v>181</v>
      </c>
      <c r="F19" s="14">
        <f t="shared" si="1"/>
        <v>244.8</v>
      </c>
      <c r="G19" s="15">
        <v>245</v>
      </c>
      <c r="H19" s="16">
        <f t="shared" si="2"/>
        <v>0.80065359477124187</v>
      </c>
      <c r="I19" s="17">
        <f t="shared" si="3"/>
        <v>25.6</v>
      </c>
      <c r="J19" s="18">
        <v>26</v>
      </c>
      <c r="K19" s="19">
        <f t="shared" si="4"/>
        <v>0.8125</v>
      </c>
      <c r="L19" s="20">
        <f t="shared" si="5"/>
        <v>85.600000000000009</v>
      </c>
      <c r="M19" s="15">
        <v>86</v>
      </c>
      <c r="N19" s="16">
        <f t="shared" si="6"/>
        <v>0.80373831775700932</v>
      </c>
      <c r="O19" s="20">
        <f t="shared" si="7"/>
        <v>45.25</v>
      </c>
      <c r="P19" s="15">
        <v>46</v>
      </c>
      <c r="Q19" s="16">
        <f t="shared" si="8"/>
        <v>25.414364640883981</v>
      </c>
      <c r="R19" s="2">
        <f t="shared" si="9"/>
        <v>403</v>
      </c>
      <c r="S19" s="3">
        <f t="shared" si="10"/>
        <v>126945</v>
      </c>
      <c r="T19" s="4">
        <v>89</v>
      </c>
      <c r="U19" s="6">
        <f t="shared" si="11"/>
        <v>112981.05</v>
      </c>
      <c r="V19" s="69">
        <v>112981</v>
      </c>
      <c r="W19" s="4">
        <f t="shared" si="0"/>
        <v>13964</v>
      </c>
      <c r="X19" s="6">
        <f t="shared" si="12"/>
        <v>112.98099999999999</v>
      </c>
    </row>
    <row r="20" spans="1:24" s="37" customFormat="1" x14ac:dyDescent="0.25">
      <c r="A20" s="12" t="s">
        <v>7</v>
      </c>
      <c r="B20" s="13">
        <v>547</v>
      </c>
      <c r="C20" s="13">
        <v>66</v>
      </c>
      <c r="D20" s="13">
        <v>127</v>
      </c>
      <c r="E20" s="13">
        <v>550</v>
      </c>
      <c r="F20" s="14">
        <f t="shared" si="1"/>
        <v>437.6</v>
      </c>
      <c r="G20" s="15">
        <v>438</v>
      </c>
      <c r="H20" s="16">
        <f t="shared" si="2"/>
        <v>0.80073126142595974</v>
      </c>
      <c r="I20" s="17">
        <f t="shared" si="3"/>
        <v>52.800000000000004</v>
      </c>
      <c r="J20" s="18">
        <v>53</v>
      </c>
      <c r="K20" s="19">
        <f t="shared" si="4"/>
        <v>0.80303030303030298</v>
      </c>
      <c r="L20" s="20">
        <f t="shared" si="5"/>
        <v>101.60000000000001</v>
      </c>
      <c r="M20" s="15">
        <v>102</v>
      </c>
      <c r="N20" s="16">
        <f t="shared" si="6"/>
        <v>0.80314960629921262</v>
      </c>
      <c r="O20" s="20">
        <f t="shared" si="7"/>
        <v>137.5</v>
      </c>
      <c r="P20" s="15">
        <v>138</v>
      </c>
      <c r="Q20" s="16">
        <f t="shared" si="8"/>
        <v>25.09090909090909</v>
      </c>
      <c r="R20" s="2">
        <f t="shared" si="9"/>
        <v>731</v>
      </c>
      <c r="S20" s="3">
        <f t="shared" si="10"/>
        <v>230265</v>
      </c>
      <c r="T20" s="4">
        <v>91</v>
      </c>
      <c r="U20" s="6">
        <f t="shared" si="11"/>
        <v>209541.15</v>
      </c>
      <c r="V20" s="69">
        <v>209541</v>
      </c>
      <c r="W20" s="4">
        <f t="shared" si="0"/>
        <v>20724</v>
      </c>
      <c r="X20" s="6">
        <f t="shared" si="12"/>
        <v>209.541</v>
      </c>
    </row>
    <row r="21" spans="1:24" s="37" customFormat="1" x14ac:dyDescent="0.25">
      <c r="A21" s="12" t="s">
        <v>6</v>
      </c>
      <c r="B21" s="13">
        <v>232</v>
      </c>
      <c r="C21" s="13">
        <v>42</v>
      </c>
      <c r="D21" s="13">
        <v>88</v>
      </c>
      <c r="E21" s="13">
        <v>361</v>
      </c>
      <c r="F21" s="14">
        <f t="shared" si="1"/>
        <v>185.60000000000002</v>
      </c>
      <c r="G21" s="15">
        <v>186</v>
      </c>
      <c r="H21" s="16">
        <f t="shared" si="2"/>
        <v>0.80172413793103448</v>
      </c>
      <c r="I21" s="17">
        <f t="shared" si="3"/>
        <v>33.6</v>
      </c>
      <c r="J21" s="18">
        <v>34</v>
      </c>
      <c r="K21" s="19">
        <f t="shared" si="4"/>
        <v>0.80952380952380953</v>
      </c>
      <c r="L21" s="20">
        <f t="shared" si="5"/>
        <v>70.400000000000006</v>
      </c>
      <c r="M21" s="15">
        <v>71</v>
      </c>
      <c r="N21" s="16">
        <f t="shared" si="6"/>
        <v>0.80681818181818177</v>
      </c>
      <c r="O21" s="20">
        <f t="shared" si="7"/>
        <v>90.25</v>
      </c>
      <c r="P21" s="15">
        <v>91</v>
      </c>
      <c r="Q21" s="16">
        <f t="shared" si="8"/>
        <v>25.207756232686979</v>
      </c>
      <c r="R21" s="2">
        <f t="shared" si="9"/>
        <v>382</v>
      </c>
      <c r="S21" s="3">
        <f t="shared" si="10"/>
        <v>120330</v>
      </c>
      <c r="T21" s="4">
        <v>90</v>
      </c>
      <c r="U21" s="6">
        <f t="shared" si="11"/>
        <v>108297</v>
      </c>
      <c r="V21" s="69">
        <v>108297</v>
      </c>
      <c r="W21" s="4">
        <f t="shared" si="0"/>
        <v>12033</v>
      </c>
      <c r="X21" s="6">
        <f t="shared" si="12"/>
        <v>108.297</v>
      </c>
    </row>
    <row r="22" spans="1:24" s="37" customFormat="1" x14ac:dyDescent="0.25">
      <c r="A22" s="12" t="s">
        <v>5</v>
      </c>
      <c r="B22" s="13">
        <v>850</v>
      </c>
      <c r="C22" s="13">
        <v>110</v>
      </c>
      <c r="D22" s="13">
        <v>230</v>
      </c>
      <c r="E22" s="13">
        <v>414</v>
      </c>
      <c r="F22" s="14">
        <f t="shared" si="1"/>
        <v>680</v>
      </c>
      <c r="G22" s="15">
        <v>680</v>
      </c>
      <c r="H22" s="16">
        <f t="shared" si="2"/>
        <v>0.8</v>
      </c>
      <c r="I22" s="17">
        <f t="shared" si="3"/>
        <v>88</v>
      </c>
      <c r="J22" s="18">
        <v>88</v>
      </c>
      <c r="K22" s="19">
        <f t="shared" si="4"/>
        <v>0.8</v>
      </c>
      <c r="L22" s="20">
        <f t="shared" si="5"/>
        <v>184</v>
      </c>
      <c r="M22" s="15">
        <v>184</v>
      </c>
      <c r="N22" s="16">
        <f t="shared" si="6"/>
        <v>0.8</v>
      </c>
      <c r="O22" s="20">
        <f t="shared" si="7"/>
        <v>103.5</v>
      </c>
      <c r="P22" s="15">
        <v>104</v>
      </c>
      <c r="Q22" s="16">
        <f t="shared" si="8"/>
        <v>25.120772946859905</v>
      </c>
      <c r="R22" s="2">
        <f t="shared" si="9"/>
        <v>1056</v>
      </c>
      <c r="S22" s="3">
        <f t="shared" si="10"/>
        <v>332640</v>
      </c>
      <c r="T22" s="4">
        <v>90</v>
      </c>
      <c r="U22" s="6">
        <f t="shared" si="11"/>
        <v>299376</v>
      </c>
      <c r="V22" s="69">
        <v>299376</v>
      </c>
      <c r="W22" s="4">
        <f t="shared" si="0"/>
        <v>33264</v>
      </c>
      <c r="X22" s="6">
        <f t="shared" si="12"/>
        <v>299.37599999999998</v>
      </c>
    </row>
    <row r="23" spans="1:24" s="37" customFormat="1" x14ac:dyDescent="0.25">
      <c r="A23" s="12" t="s">
        <v>4</v>
      </c>
      <c r="B23" s="13">
        <v>216</v>
      </c>
      <c r="C23" s="13">
        <v>22</v>
      </c>
      <c r="D23" s="13">
        <v>81</v>
      </c>
      <c r="E23" s="13">
        <v>379</v>
      </c>
      <c r="F23" s="14">
        <f t="shared" si="1"/>
        <v>172.8</v>
      </c>
      <c r="G23" s="15">
        <v>173</v>
      </c>
      <c r="H23" s="16">
        <f t="shared" si="2"/>
        <v>0.80092592592592593</v>
      </c>
      <c r="I23" s="17">
        <f t="shared" si="3"/>
        <v>17.600000000000001</v>
      </c>
      <c r="J23" s="18">
        <v>18</v>
      </c>
      <c r="K23" s="19">
        <f t="shared" si="4"/>
        <v>0.81818181818181823</v>
      </c>
      <c r="L23" s="20">
        <f t="shared" si="5"/>
        <v>64.8</v>
      </c>
      <c r="M23" s="15">
        <v>65</v>
      </c>
      <c r="N23" s="16">
        <f t="shared" si="6"/>
        <v>0.80246913580246915</v>
      </c>
      <c r="O23" s="20">
        <f t="shared" si="7"/>
        <v>94.75</v>
      </c>
      <c r="P23" s="15">
        <v>95</v>
      </c>
      <c r="Q23" s="16">
        <f t="shared" si="8"/>
        <v>25.065963060686013</v>
      </c>
      <c r="R23" s="2">
        <f t="shared" si="9"/>
        <v>351</v>
      </c>
      <c r="S23" s="3">
        <f t="shared" si="10"/>
        <v>110565</v>
      </c>
      <c r="T23" s="4">
        <v>88</v>
      </c>
      <c r="U23" s="6">
        <f t="shared" si="11"/>
        <v>97297.2</v>
      </c>
      <c r="V23" s="69">
        <v>97297</v>
      </c>
      <c r="W23" s="4">
        <f t="shared" si="0"/>
        <v>13268</v>
      </c>
      <c r="X23" s="6">
        <f t="shared" si="12"/>
        <v>97.296999999999997</v>
      </c>
    </row>
    <row r="24" spans="1:24" s="37" customFormat="1" x14ac:dyDescent="0.25">
      <c r="A24" s="12" t="s">
        <v>3</v>
      </c>
      <c r="B24" s="13">
        <v>600</v>
      </c>
      <c r="C24" s="13">
        <v>50</v>
      </c>
      <c r="D24" s="13">
        <v>120</v>
      </c>
      <c r="E24" s="13">
        <v>700</v>
      </c>
      <c r="F24" s="14">
        <f t="shared" si="1"/>
        <v>480</v>
      </c>
      <c r="G24" s="15">
        <v>480</v>
      </c>
      <c r="H24" s="16">
        <f t="shared" si="2"/>
        <v>0.8</v>
      </c>
      <c r="I24" s="17">
        <f t="shared" si="3"/>
        <v>40</v>
      </c>
      <c r="J24" s="18">
        <v>40</v>
      </c>
      <c r="K24" s="19">
        <f t="shared" si="4"/>
        <v>0.8</v>
      </c>
      <c r="L24" s="20">
        <f t="shared" si="5"/>
        <v>96</v>
      </c>
      <c r="M24" s="15">
        <v>96</v>
      </c>
      <c r="N24" s="16">
        <f t="shared" si="6"/>
        <v>0.8</v>
      </c>
      <c r="O24" s="20">
        <f t="shared" si="7"/>
        <v>175</v>
      </c>
      <c r="P24" s="15">
        <v>175</v>
      </c>
      <c r="Q24" s="16">
        <f t="shared" si="8"/>
        <v>25</v>
      </c>
      <c r="R24" s="2">
        <f t="shared" si="9"/>
        <v>791</v>
      </c>
      <c r="S24" s="3">
        <f t="shared" si="10"/>
        <v>249165</v>
      </c>
      <c r="T24" s="4">
        <v>91</v>
      </c>
      <c r="U24" s="6">
        <f t="shared" si="11"/>
        <v>226740.15</v>
      </c>
      <c r="V24" s="69">
        <v>226740</v>
      </c>
      <c r="W24" s="4">
        <f t="shared" si="0"/>
        <v>22425</v>
      </c>
      <c r="X24" s="6">
        <f t="shared" si="12"/>
        <v>226.74</v>
      </c>
    </row>
    <row r="25" spans="1:24" s="37" customFormat="1" x14ac:dyDescent="0.25">
      <c r="A25" s="12" t="s">
        <v>2</v>
      </c>
      <c r="B25" s="13">
        <v>958</v>
      </c>
      <c r="C25" s="13">
        <v>130</v>
      </c>
      <c r="D25" s="13">
        <v>198</v>
      </c>
      <c r="E25" s="13">
        <v>827</v>
      </c>
      <c r="F25" s="14">
        <f t="shared" si="1"/>
        <v>766.40000000000009</v>
      </c>
      <c r="G25" s="15">
        <v>767</v>
      </c>
      <c r="H25" s="16">
        <f t="shared" si="2"/>
        <v>0.80062630480167019</v>
      </c>
      <c r="I25" s="17">
        <f t="shared" si="3"/>
        <v>104</v>
      </c>
      <c r="J25" s="18">
        <v>104</v>
      </c>
      <c r="K25" s="19">
        <f t="shared" si="4"/>
        <v>0.8</v>
      </c>
      <c r="L25" s="20">
        <f t="shared" si="5"/>
        <v>158.4</v>
      </c>
      <c r="M25" s="15">
        <v>159</v>
      </c>
      <c r="N25" s="16">
        <f t="shared" si="6"/>
        <v>0.80303030303030298</v>
      </c>
      <c r="O25" s="20">
        <f t="shared" si="7"/>
        <v>206.75</v>
      </c>
      <c r="P25" s="15">
        <v>207</v>
      </c>
      <c r="Q25" s="16">
        <f t="shared" si="8"/>
        <v>25.03022974607013</v>
      </c>
      <c r="R25" s="2">
        <f t="shared" si="9"/>
        <v>1237</v>
      </c>
      <c r="S25" s="3">
        <f t="shared" si="10"/>
        <v>389655</v>
      </c>
      <c r="T25" s="4">
        <v>90</v>
      </c>
      <c r="U25" s="6">
        <f t="shared" si="11"/>
        <v>350689.5</v>
      </c>
      <c r="V25" s="69">
        <v>350689</v>
      </c>
      <c r="W25" s="4">
        <f t="shared" si="0"/>
        <v>38966</v>
      </c>
      <c r="X25" s="6">
        <f t="shared" si="12"/>
        <v>350.68900000000002</v>
      </c>
    </row>
    <row r="26" spans="1:24" s="37" customFormat="1" ht="15" hidden="1" customHeight="1" x14ac:dyDescent="0.25">
      <c r="A26" s="12" t="s">
        <v>1</v>
      </c>
      <c r="B26" s="22">
        <v>370</v>
      </c>
      <c r="C26" s="22">
        <v>89</v>
      </c>
      <c r="D26" s="22">
        <v>206</v>
      </c>
      <c r="E26" s="22">
        <v>805</v>
      </c>
      <c r="F26" s="23"/>
      <c r="G26" s="15"/>
      <c r="H26" s="16">
        <f t="shared" si="2"/>
        <v>0</v>
      </c>
      <c r="I26" s="24"/>
      <c r="J26" s="24"/>
      <c r="K26" s="24"/>
      <c r="L26" s="17">
        <f t="shared" si="5"/>
        <v>164.8</v>
      </c>
      <c r="M26" s="17"/>
      <c r="N26" s="17"/>
      <c r="O26" s="25"/>
      <c r="P26" s="24"/>
      <c r="Q26" s="24"/>
      <c r="R26" s="2">
        <f t="shared" si="9"/>
        <v>0</v>
      </c>
      <c r="S26" s="3">
        <f t="shared" si="10"/>
        <v>0</v>
      </c>
      <c r="T26" s="4"/>
      <c r="U26" s="6"/>
      <c r="V26" s="69"/>
      <c r="W26" s="4">
        <f>S26-U26</f>
        <v>0</v>
      </c>
      <c r="X26" s="6"/>
    </row>
    <row r="27" spans="1:24" s="37" customFormat="1" x14ac:dyDescent="0.25">
      <c r="A27" s="8" t="s">
        <v>0</v>
      </c>
      <c r="B27" s="26">
        <f t="shared" ref="B27:W27" si="13">SUM(B9:B25)</f>
        <v>12422</v>
      </c>
      <c r="C27" s="26">
        <f t="shared" si="13"/>
        <v>1860</v>
      </c>
      <c r="D27" s="26">
        <f t="shared" si="13"/>
        <v>3998</v>
      </c>
      <c r="E27" s="26">
        <f t="shared" si="13"/>
        <v>13403</v>
      </c>
      <c r="F27" s="27">
        <f t="shared" si="13"/>
        <v>9937.6</v>
      </c>
      <c r="G27" s="26">
        <f t="shared" si="13"/>
        <v>9943</v>
      </c>
      <c r="H27" s="26">
        <f t="shared" si="13"/>
        <v>13.609214996021974</v>
      </c>
      <c r="I27" s="26">
        <f t="shared" si="13"/>
        <v>1487.9999999999998</v>
      </c>
      <c r="J27" s="26">
        <f t="shared" si="13"/>
        <v>1492</v>
      </c>
      <c r="K27" s="26">
        <f t="shared" si="13"/>
        <v>13.678788352024737</v>
      </c>
      <c r="L27" s="26">
        <f t="shared" si="13"/>
        <v>3198.4</v>
      </c>
      <c r="M27" s="26">
        <f t="shared" si="13"/>
        <v>3202</v>
      </c>
      <c r="N27" s="26">
        <f t="shared" si="13"/>
        <v>13.62901766970487</v>
      </c>
      <c r="O27" s="28">
        <f t="shared" si="13"/>
        <v>3350.75</v>
      </c>
      <c r="P27" s="26">
        <f t="shared" si="13"/>
        <v>3358</v>
      </c>
      <c r="Q27" s="26">
        <f t="shared" si="13"/>
        <v>426.80334340339715</v>
      </c>
      <c r="R27" s="5">
        <f t="shared" si="13"/>
        <v>17995</v>
      </c>
      <c r="S27" s="5">
        <f t="shared" si="13"/>
        <v>5668425</v>
      </c>
      <c r="T27" s="5"/>
      <c r="U27" s="7">
        <f>SUM(U9:U25)</f>
        <v>5067537.3000000007</v>
      </c>
      <c r="V27" s="5">
        <f t="shared" si="13"/>
        <v>5067533</v>
      </c>
      <c r="W27" s="5">
        <f t="shared" si="13"/>
        <v>600892</v>
      </c>
      <c r="X27" s="7">
        <f t="shared" ref="X27" si="14">SUM(X9:X25)</f>
        <v>5067.5329999999994</v>
      </c>
    </row>
    <row r="28" spans="1:24" x14ac:dyDescent="0.25">
      <c r="U28" s="39"/>
      <c r="V28" s="39"/>
    </row>
    <row r="29" spans="1:24" hidden="1" x14ac:dyDescent="0.25"/>
    <row r="30" spans="1:24" hidden="1" x14ac:dyDescent="0.25"/>
    <row r="32" spans="1:24" x14ac:dyDescent="0.25">
      <c r="A32" s="36"/>
      <c r="V32" s="40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</sheetData>
  <mergeCells count="4">
    <mergeCell ref="F6:W6"/>
    <mergeCell ref="A6:A7"/>
    <mergeCell ref="B6:E6"/>
    <mergeCell ref="A3:X3"/>
  </mergeCells>
  <pageMargins left="0.31496062992125984" right="0.31496062992125984" top="0.35433070866141736" bottom="0.35433070866141736" header="0.11811023622047245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="60" zoomScaleNormal="90" workbookViewId="0">
      <selection activeCell="X2" sqref="X2"/>
    </sheetView>
  </sheetViews>
  <sheetFormatPr defaultRowHeight="15.75" x14ac:dyDescent="0.25"/>
  <cols>
    <col min="1" max="1" width="18.85546875" style="49" customWidth="1"/>
    <col min="2" max="2" width="7.85546875" style="34" hidden="1" customWidth="1"/>
    <col min="3" max="3" width="6.85546875" style="34" hidden="1" customWidth="1"/>
    <col min="4" max="4" width="7.5703125" style="34" hidden="1" customWidth="1"/>
    <col min="5" max="5" width="7.7109375" style="34" hidden="1" customWidth="1"/>
    <col min="6" max="17" width="9.140625" style="34" hidden="1" customWidth="1"/>
    <col min="18" max="18" width="10.5703125" style="34" bestFit="1" customWidth="1"/>
    <col min="19" max="19" width="16.42578125" style="34" bestFit="1" customWidth="1"/>
    <col min="20" max="20" width="14.42578125" style="34" customWidth="1"/>
    <col min="21" max="21" width="16.42578125" style="34" bestFit="1" customWidth="1"/>
    <col min="22" max="22" width="19.140625" style="34" customWidth="1"/>
    <col min="23" max="23" width="20.7109375" style="34" customWidth="1"/>
    <col min="24" max="24" width="19.28515625" style="34" customWidth="1"/>
    <col min="25" max="27" width="9.140625" style="34"/>
    <col min="28" max="29" width="9.140625" style="34" customWidth="1"/>
    <col min="30" max="31" width="9.140625" style="34" hidden="1" customWidth="1"/>
    <col min="32" max="32" width="9.140625" style="34" customWidth="1"/>
    <col min="33" max="16384" width="9.140625" style="34"/>
  </cols>
  <sheetData>
    <row r="1" spans="1:31" x14ac:dyDescent="0.25">
      <c r="X1" s="73" t="str">
        <f>'распределение 2022 расчет'!X1</f>
        <v>Приложение 50 к пояснительной записке</v>
      </c>
    </row>
    <row r="2" spans="1:31" x14ac:dyDescent="0.25">
      <c r="X2" s="73" t="s">
        <v>65</v>
      </c>
    </row>
    <row r="3" spans="1:31" ht="15.75" customHeight="1" x14ac:dyDescent="0.25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31" ht="42" customHeight="1" x14ac:dyDescent="0.25">
      <c r="A4" s="82" t="s">
        <v>30</v>
      </c>
      <c r="B4" s="82" t="s">
        <v>31</v>
      </c>
      <c r="C4" s="82"/>
      <c r="D4" s="82"/>
      <c r="E4" s="82"/>
      <c r="F4" s="41"/>
      <c r="G4" s="83" t="s">
        <v>56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72"/>
    </row>
    <row r="5" spans="1:31" ht="84" customHeight="1" x14ac:dyDescent="0.25">
      <c r="A5" s="82"/>
      <c r="B5" s="11" t="s">
        <v>29</v>
      </c>
      <c r="C5" s="11" t="s">
        <v>28</v>
      </c>
      <c r="D5" s="11" t="s">
        <v>27</v>
      </c>
      <c r="E5" s="11" t="s">
        <v>26</v>
      </c>
      <c r="F5" s="11" t="s">
        <v>48</v>
      </c>
      <c r="G5" s="11" t="s">
        <v>36</v>
      </c>
      <c r="H5" s="11" t="s">
        <v>36</v>
      </c>
      <c r="I5" s="11" t="s">
        <v>20</v>
      </c>
      <c r="J5" s="11" t="s">
        <v>20</v>
      </c>
      <c r="K5" s="11" t="s">
        <v>20</v>
      </c>
      <c r="L5" s="11" t="s">
        <v>19</v>
      </c>
      <c r="M5" s="11" t="s">
        <v>19</v>
      </c>
      <c r="N5" s="11" t="s">
        <v>19</v>
      </c>
      <c r="O5" s="11" t="s">
        <v>32</v>
      </c>
      <c r="P5" s="11" t="s">
        <v>32</v>
      </c>
      <c r="Q5" s="11" t="s">
        <v>32</v>
      </c>
      <c r="R5" s="11" t="s">
        <v>23</v>
      </c>
      <c r="S5" s="11" t="s">
        <v>35</v>
      </c>
      <c r="T5" s="11" t="s">
        <v>21</v>
      </c>
      <c r="U5" s="11" t="s">
        <v>58</v>
      </c>
      <c r="V5" s="68" t="s">
        <v>59</v>
      </c>
      <c r="W5" s="11" t="s">
        <v>60</v>
      </c>
      <c r="X5" s="76" t="s">
        <v>62</v>
      </c>
      <c r="AD5" s="34">
        <v>2023</v>
      </c>
      <c r="AE5" s="34">
        <v>2024</v>
      </c>
    </row>
    <row r="6" spans="1:31" x14ac:dyDescent="0.25">
      <c r="A6" s="42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2</v>
      </c>
      <c r="S6" s="42" t="s">
        <v>54</v>
      </c>
      <c r="T6" s="42">
        <v>4</v>
      </c>
      <c r="U6" s="42" t="s">
        <v>51</v>
      </c>
      <c r="V6" s="42">
        <v>6</v>
      </c>
      <c r="W6" s="42">
        <v>7</v>
      </c>
      <c r="X6" s="42">
        <v>6</v>
      </c>
    </row>
    <row r="7" spans="1:31" ht="15.75" customHeight="1" x14ac:dyDescent="0.25">
      <c r="A7" s="43" t="s">
        <v>18</v>
      </c>
      <c r="B7" s="42">
        <v>401</v>
      </c>
      <c r="C7" s="42">
        <v>31</v>
      </c>
      <c r="D7" s="42">
        <v>96</v>
      </c>
      <c r="E7" s="42">
        <v>447</v>
      </c>
      <c r="F7" s="30">
        <f t="shared" ref="F7:F23" si="0">B7*0.95</f>
        <v>380.95</v>
      </c>
      <c r="G7" s="32">
        <v>381</v>
      </c>
      <c r="H7" s="31">
        <f>G7/B7</f>
        <v>0.95012468827930174</v>
      </c>
      <c r="I7" s="31">
        <f t="shared" ref="I7:I23" si="1">C7*0.9</f>
        <v>27.900000000000002</v>
      </c>
      <c r="J7" s="32">
        <v>28</v>
      </c>
      <c r="K7" s="32">
        <f>J7/C7</f>
        <v>0.90322580645161288</v>
      </c>
      <c r="L7" s="30">
        <f>D7*0.9</f>
        <v>86.4</v>
      </c>
      <c r="M7" s="32">
        <v>87</v>
      </c>
      <c r="N7" s="33">
        <f>M7/D7</f>
        <v>0.90625</v>
      </c>
      <c r="O7" s="31">
        <f t="shared" ref="O7:O23" si="2">E7*0.3</f>
        <v>134.1</v>
      </c>
      <c r="P7" s="32">
        <v>135</v>
      </c>
      <c r="Q7" s="33">
        <f>P7/E7</f>
        <v>0.30201342281879195</v>
      </c>
      <c r="R7" s="54">
        <f>G7+J7+M7+P7</f>
        <v>631</v>
      </c>
      <c r="S7" s="54">
        <f t="shared" ref="S7:S23" si="3">R7*310</f>
        <v>195610</v>
      </c>
      <c r="T7" s="54">
        <v>89</v>
      </c>
      <c r="U7" s="57">
        <f>S7*T7/100</f>
        <v>174092.9</v>
      </c>
      <c r="V7" s="54">
        <v>174092</v>
      </c>
      <c r="W7" s="55">
        <f>S7-V7</f>
        <v>21518</v>
      </c>
      <c r="X7" s="57">
        <f>V7/1000</f>
        <v>174.09200000000001</v>
      </c>
      <c r="AD7" s="34">
        <v>89</v>
      </c>
      <c r="AE7" s="34">
        <v>89</v>
      </c>
    </row>
    <row r="8" spans="1:31" x14ac:dyDescent="0.25">
      <c r="A8" s="43" t="s">
        <v>17</v>
      </c>
      <c r="B8" s="42">
        <v>340</v>
      </c>
      <c r="C8" s="42">
        <v>44</v>
      </c>
      <c r="D8" s="42">
        <v>111</v>
      </c>
      <c r="E8" s="42">
        <v>209</v>
      </c>
      <c r="F8" s="30">
        <f t="shared" si="0"/>
        <v>323</v>
      </c>
      <c r="G8" s="32">
        <v>323</v>
      </c>
      <c r="H8" s="31">
        <f t="shared" ref="H8:H23" si="4">G8/B8</f>
        <v>0.95</v>
      </c>
      <c r="I8" s="31">
        <f t="shared" si="1"/>
        <v>39.6</v>
      </c>
      <c r="J8" s="32">
        <v>40</v>
      </c>
      <c r="K8" s="32">
        <f t="shared" ref="K8:K23" si="5">J8/C8</f>
        <v>0.90909090909090906</v>
      </c>
      <c r="L8" s="30">
        <f t="shared" ref="L8:L23" si="6">D8*0.9</f>
        <v>99.9</v>
      </c>
      <c r="M8" s="32">
        <v>100</v>
      </c>
      <c r="N8" s="33">
        <f t="shared" ref="N8:N23" si="7">M8/D8</f>
        <v>0.90090090090090091</v>
      </c>
      <c r="O8" s="31">
        <f t="shared" si="2"/>
        <v>62.699999999999996</v>
      </c>
      <c r="P8" s="32">
        <v>63</v>
      </c>
      <c r="Q8" s="33">
        <f t="shared" ref="Q8:Q23" si="8">P8/E8</f>
        <v>0.30143540669856461</v>
      </c>
      <c r="R8" s="54">
        <f t="shared" ref="R8:R23" si="9">G8+J8+M8+P8</f>
        <v>526</v>
      </c>
      <c r="S8" s="54">
        <f t="shared" si="3"/>
        <v>163060</v>
      </c>
      <c r="T8" s="54">
        <v>90</v>
      </c>
      <c r="U8" s="57">
        <f t="shared" ref="U8:U23" si="10">S8*T8/100</f>
        <v>146754</v>
      </c>
      <c r="V8" s="54">
        <v>146754</v>
      </c>
      <c r="W8" s="55">
        <f t="shared" ref="W8:W23" si="11">S8-V8</f>
        <v>16306</v>
      </c>
      <c r="X8" s="57">
        <f t="shared" ref="X8:X23" si="12">V8/1000</f>
        <v>146.75399999999999</v>
      </c>
      <c r="AD8" s="34">
        <v>90</v>
      </c>
      <c r="AE8" s="34">
        <v>90</v>
      </c>
    </row>
    <row r="9" spans="1:31" x14ac:dyDescent="0.25">
      <c r="A9" s="43" t="s">
        <v>16</v>
      </c>
      <c r="B9" s="42">
        <v>798</v>
      </c>
      <c r="C9" s="42">
        <v>86</v>
      </c>
      <c r="D9" s="42">
        <v>205</v>
      </c>
      <c r="E9" s="42">
        <v>515</v>
      </c>
      <c r="F9" s="30">
        <f t="shared" si="0"/>
        <v>758.09999999999991</v>
      </c>
      <c r="G9" s="32">
        <v>759</v>
      </c>
      <c r="H9" s="31">
        <f t="shared" si="4"/>
        <v>0.95112781954887216</v>
      </c>
      <c r="I9" s="31">
        <f t="shared" si="1"/>
        <v>77.400000000000006</v>
      </c>
      <c r="J9" s="32">
        <v>78</v>
      </c>
      <c r="K9" s="32">
        <f t="shared" si="5"/>
        <v>0.90697674418604646</v>
      </c>
      <c r="L9" s="30">
        <f t="shared" si="6"/>
        <v>184.5</v>
      </c>
      <c r="M9" s="32">
        <v>185</v>
      </c>
      <c r="N9" s="33">
        <f t="shared" si="7"/>
        <v>0.90243902439024393</v>
      </c>
      <c r="O9" s="31">
        <f t="shared" si="2"/>
        <v>154.5</v>
      </c>
      <c r="P9" s="32">
        <v>155</v>
      </c>
      <c r="Q9" s="33">
        <f t="shared" si="8"/>
        <v>0.30097087378640774</v>
      </c>
      <c r="R9" s="54">
        <f t="shared" si="9"/>
        <v>1177</v>
      </c>
      <c r="S9" s="54">
        <f t="shared" si="3"/>
        <v>364870</v>
      </c>
      <c r="T9" s="54">
        <v>90</v>
      </c>
      <c r="U9" s="57">
        <f t="shared" si="10"/>
        <v>328383</v>
      </c>
      <c r="V9" s="54">
        <v>328383</v>
      </c>
      <c r="W9" s="55">
        <f t="shared" si="11"/>
        <v>36487</v>
      </c>
      <c r="X9" s="57">
        <f t="shared" si="12"/>
        <v>328.38299999999998</v>
      </c>
      <c r="AD9" s="34">
        <v>90</v>
      </c>
      <c r="AE9" s="34">
        <v>90</v>
      </c>
    </row>
    <row r="10" spans="1:31" ht="14.25" customHeight="1" x14ac:dyDescent="0.25">
      <c r="A10" s="43" t="s">
        <v>15</v>
      </c>
      <c r="B10" s="42">
        <v>1527</v>
      </c>
      <c r="C10" s="42">
        <v>289</v>
      </c>
      <c r="D10" s="42">
        <v>436</v>
      </c>
      <c r="E10" s="42">
        <v>2888</v>
      </c>
      <c r="F10" s="30">
        <f t="shared" si="0"/>
        <v>1450.6499999999999</v>
      </c>
      <c r="G10" s="32">
        <v>1451</v>
      </c>
      <c r="H10" s="31">
        <f t="shared" si="4"/>
        <v>0.95022920759659468</v>
      </c>
      <c r="I10" s="31">
        <f t="shared" si="1"/>
        <v>260.10000000000002</v>
      </c>
      <c r="J10" s="32">
        <v>261</v>
      </c>
      <c r="K10" s="32">
        <f t="shared" si="5"/>
        <v>0.90311418685121103</v>
      </c>
      <c r="L10" s="30">
        <f t="shared" si="6"/>
        <v>392.40000000000003</v>
      </c>
      <c r="M10" s="32">
        <v>393</v>
      </c>
      <c r="N10" s="33">
        <f t="shared" si="7"/>
        <v>0.90137614678899081</v>
      </c>
      <c r="O10" s="31">
        <f t="shared" si="2"/>
        <v>866.4</v>
      </c>
      <c r="P10" s="32">
        <v>867</v>
      </c>
      <c r="Q10" s="33">
        <f t="shared" si="8"/>
        <v>0.30020775623268697</v>
      </c>
      <c r="R10" s="54">
        <f t="shared" si="9"/>
        <v>2972</v>
      </c>
      <c r="S10" s="54">
        <f t="shared" si="3"/>
        <v>921320</v>
      </c>
      <c r="T10" s="54">
        <v>90</v>
      </c>
      <c r="U10" s="57">
        <f t="shared" si="10"/>
        <v>829188</v>
      </c>
      <c r="V10" s="54">
        <v>829188</v>
      </c>
      <c r="W10" s="55">
        <f t="shared" si="11"/>
        <v>92132</v>
      </c>
      <c r="X10" s="57">
        <f t="shared" si="12"/>
        <v>829.18799999999999</v>
      </c>
      <c r="AD10" s="34">
        <v>90</v>
      </c>
      <c r="AE10" s="34">
        <v>90</v>
      </c>
    </row>
    <row r="11" spans="1:31" x14ac:dyDescent="0.25">
      <c r="A11" s="43" t="s">
        <v>14</v>
      </c>
      <c r="B11" s="42">
        <v>1294</v>
      </c>
      <c r="C11" s="42">
        <v>410</v>
      </c>
      <c r="D11" s="42">
        <v>625</v>
      </c>
      <c r="E11" s="42">
        <v>1668</v>
      </c>
      <c r="F11" s="30">
        <f t="shared" si="0"/>
        <v>1229.3</v>
      </c>
      <c r="G11" s="32">
        <v>1230</v>
      </c>
      <c r="H11" s="31">
        <f t="shared" si="4"/>
        <v>0.95054095826893359</v>
      </c>
      <c r="I11" s="31">
        <f t="shared" si="1"/>
        <v>369</v>
      </c>
      <c r="J11" s="32">
        <v>369</v>
      </c>
      <c r="K11" s="32">
        <f t="shared" si="5"/>
        <v>0.9</v>
      </c>
      <c r="L11" s="30">
        <f t="shared" si="6"/>
        <v>562.5</v>
      </c>
      <c r="M11" s="32">
        <v>563</v>
      </c>
      <c r="N11" s="33">
        <f t="shared" si="7"/>
        <v>0.90080000000000005</v>
      </c>
      <c r="O11" s="31">
        <f t="shared" si="2"/>
        <v>500.4</v>
      </c>
      <c r="P11" s="32">
        <v>501</v>
      </c>
      <c r="Q11" s="33">
        <f t="shared" si="8"/>
        <v>0.30035971223021585</v>
      </c>
      <c r="R11" s="54">
        <f t="shared" si="9"/>
        <v>2663</v>
      </c>
      <c r="S11" s="54">
        <f t="shared" si="3"/>
        <v>825530</v>
      </c>
      <c r="T11" s="54">
        <v>89</v>
      </c>
      <c r="U11" s="57">
        <f t="shared" si="10"/>
        <v>734721.7</v>
      </c>
      <c r="V11" s="54">
        <v>734721</v>
      </c>
      <c r="W11" s="55">
        <f t="shared" si="11"/>
        <v>90809</v>
      </c>
      <c r="X11" s="57">
        <f t="shared" si="12"/>
        <v>734.721</v>
      </c>
      <c r="AD11" s="34">
        <v>89</v>
      </c>
      <c r="AE11" s="34">
        <v>89</v>
      </c>
    </row>
    <row r="12" spans="1:31" x14ac:dyDescent="0.25">
      <c r="A12" s="43" t="s">
        <v>13</v>
      </c>
      <c r="B12" s="42">
        <v>1603</v>
      </c>
      <c r="C12" s="42">
        <v>180</v>
      </c>
      <c r="D12" s="42">
        <v>560</v>
      </c>
      <c r="E12" s="42">
        <v>1509</v>
      </c>
      <c r="F12" s="30">
        <f t="shared" si="0"/>
        <v>1522.85</v>
      </c>
      <c r="G12" s="32">
        <v>1523</v>
      </c>
      <c r="H12" s="31">
        <f t="shared" si="4"/>
        <v>0.95009357454772303</v>
      </c>
      <c r="I12" s="31">
        <f t="shared" si="1"/>
        <v>162</v>
      </c>
      <c r="J12" s="32">
        <v>162</v>
      </c>
      <c r="K12" s="32">
        <f t="shared" si="5"/>
        <v>0.9</v>
      </c>
      <c r="L12" s="30">
        <f t="shared" si="6"/>
        <v>504</v>
      </c>
      <c r="M12" s="32">
        <v>504</v>
      </c>
      <c r="N12" s="33">
        <f t="shared" si="7"/>
        <v>0.9</v>
      </c>
      <c r="O12" s="31">
        <f t="shared" si="2"/>
        <v>452.7</v>
      </c>
      <c r="P12" s="32">
        <v>453</v>
      </c>
      <c r="Q12" s="33">
        <f t="shared" si="8"/>
        <v>0.30019880715705766</v>
      </c>
      <c r="R12" s="54">
        <f t="shared" si="9"/>
        <v>2642</v>
      </c>
      <c r="S12" s="54">
        <f t="shared" si="3"/>
        <v>819020</v>
      </c>
      <c r="T12" s="54">
        <v>87</v>
      </c>
      <c r="U12" s="57">
        <f t="shared" si="10"/>
        <v>712547.4</v>
      </c>
      <c r="V12" s="54">
        <v>712547</v>
      </c>
      <c r="W12" s="55">
        <f t="shared" si="11"/>
        <v>106473</v>
      </c>
      <c r="X12" s="57">
        <f t="shared" si="12"/>
        <v>712.54700000000003</v>
      </c>
      <c r="AD12" s="34">
        <v>87</v>
      </c>
      <c r="AE12" s="34">
        <v>87</v>
      </c>
    </row>
    <row r="13" spans="1:31" x14ac:dyDescent="0.25">
      <c r="A13" s="43" t="s">
        <v>12</v>
      </c>
      <c r="B13" s="44">
        <v>862</v>
      </c>
      <c r="C13" s="42">
        <v>103</v>
      </c>
      <c r="D13" s="42">
        <v>265</v>
      </c>
      <c r="E13" s="42">
        <v>609</v>
      </c>
      <c r="F13" s="30">
        <f t="shared" si="0"/>
        <v>818.9</v>
      </c>
      <c r="G13" s="32">
        <v>819</v>
      </c>
      <c r="H13" s="31">
        <f t="shared" si="4"/>
        <v>0.95011600928074247</v>
      </c>
      <c r="I13" s="31">
        <f t="shared" si="1"/>
        <v>92.7</v>
      </c>
      <c r="J13" s="32">
        <v>93</v>
      </c>
      <c r="K13" s="32">
        <f t="shared" si="5"/>
        <v>0.90291262135922334</v>
      </c>
      <c r="L13" s="30">
        <f t="shared" si="6"/>
        <v>238.5</v>
      </c>
      <c r="M13" s="32">
        <v>239</v>
      </c>
      <c r="N13" s="33">
        <f t="shared" si="7"/>
        <v>0.90188679245283021</v>
      </c>
      <c r="O13" s="31">
        <f t="shared" si="2"/>
        <v>182.7</v>
      </c>
      <c r="P13" s="32">
        <v>183</v>
      </c>
      <c r="Q13" s="33">
        <f t="shared" si="8"/>
        <v>0.30049261083743845</v>
      </c>
      <c r="R13" s="54">
        <f t="shared" si="9"/>
        <v>1334</v>
      </c>
      <c r="S13" s="54">
        <f t="shared" si="3"/>
        <v>413540</v>
      </c>
      <c r="T13" s="54">
        <v>89</v>
      </c>
      <c r="U13" s="57">
        <f t="shared" si="10"/>
        <v>368050.6</v>
      </c>
      <c r="V13" s="54">
        <v>368050</v>
      </c>
      <c r="W13" s="55">
        <f t="shared" si="11"/>
        <v>45490</v>
      </c>
      <c r="X13" s="57">
        <f t="shared" si="12"/>
        <v>368.05</v>
      </c>
      <c r="AD13" s="34">
        <v>89</v>
      </c>
      <c r="AE13" s="34">
        <v>90</v>
      </c>
    </row>
    <row r="14" spans="1:31" x14ac:dyDescent="0.25">
      <c r="A14" s="43" t="s">
        <v>11</v>
      </c>
      <c r="B14" s="42">
        <v>841</v>
      </c>
      <c r="C14" s="42">
        <v>140</v>
      </c>
      <c r="D14" s="42">
        <v>357</v>
      </c>
      <c r="E14" s="42">
        <v>851</v>
      </c>
      <c r="F14" s="30">
        <f t="shared" si="0"/>
        <v>798.94999999999993</v>
      </c>
      <c r="G14" s="32">
        <v>799</v>
      </c>
      <c r="H14" s="31">
        <f t="shared" si="4"/>
        <v>0.95005945303210459</v>
      </c>
      <c r="I14" s="31">
        <f t="shared" si="1"/>
        <v>126</v>
      </c>
      <c r="J14" s="32">
        <v>126</v>
      </c>
      <c r="K14" s="32">
        <f t="shared" si="5"/>
        <v>0.9</v>
      </c>
      <c r="L14" s="30">
        <f t="shared" si="6"/>
        <v>321.3</v>
      </c>
      <c r="M14" s="32">
        <v>322</v>
      </c>
      <c r="N14" s="33">
        <f t="shared" si="7"/>
        <v>0.90196078431372551</v>
      </c>
      <c r="O14" s="31">
        <f t="shared" si="2"/>
        <v>255.29999999999998</v>
      </c>
      <c r="P14" s="32">
        <v>256</v>
      </c>
      <c r="Q14" s="33">
        <f t="shared" si="8"/>
        <v>0.3008225616921269</v>
      </c>
      <c r="R14" s="54">
        <f t="shared" si="9"/>
        <v>1503</v>
      </c>
      <c r="S14" s="54">
        <f t="shared" si="3"/>
        <v>465930</v>
      </c>
      <c r="T14" s="54">
        <v>89</v>
      </c>
      <c r="U14" s="57">
        <f t="shared" si="10"/>
        <v>414677.7</v>
      </c>
      <c r="V14" s="54">
        <v>414677</v>
      </c>
      <c r="W14" s="55">
        <f t="shared" si="11"/>
        <v>51253</v>
      </c>
      <c r="X14" s="57">
        <f t="shared" si="12"/>
        <v>414.67700000000002</v>
      </c>
      <c r="AD14" s="34">
        <v>89</v>
      </c>
      <c r="AE14" s="34">
        <v>90</v>
      </c>
    </row>
    <row r="15" spans="1:31" x14ac:dyDescent="0.25">
      <c r="A15" s="43" t="s">
        <v>10</v>
      </c>
      <c r="B15" s="42">
        <v>750</v>
      </c>
      <c r="C15" s="42">
        <v>85</v>
      </c>
      <c r="D15" s="42">
        <v>300</v>
      </c>
      <c r="E15" s="42">
        <v>770</v>
      </c>
      <c r="F15" s="30">
        <f t="shared" si="0"/>
        <v>712.5</v>
      </c>
      <c r="G15" s="32">
        <v>713</v>
      </c>
      <c r="H15" s="31">
        <f t="shared" si="4"/>
        <v>0.95066666666666666</v>
      </c>
      <c r="I15" s="31">
        <f t="shared" si="1"/>
        <v>76.5</v>
      </c>
      <c r="J15" s="32">
        <v>77</v>
      </c>
      <c r="K15" s="32">
        <f t="shared" si="5"/>
        <v>0.90588235294117647</v>
      </c>
      <c r="L15" s="30">
        <f t="shared" si="6"/>
        <v>270</v>
      </c>
      <c r="M15" s="32">
        <v>270</v>
      </c>
      <c r="N15" s="33">
        <f t="shared" si="7"/>
        <v>0.9</v>
      </c>
      <c r="O15" s="31">
        <f t="shared" si="2"/>
        <v>231</v>
      </c>
      <c r="P15" s="32">
        <v>231</v>
      </c>
      <c r="Q15" s="33">
        <f t="shared" si="8"/>
        <v>0.3</v>
      </c>
      <c r="R15" s="54">
        <f t="shared" si="9"/>
        <v>1291</v>
      </c>
      <c r="S15" s="54">
        <f t="shared" si="3"/>
        <v>400210</v>
      </c>
      <c r="T15" s="54">
        <v>90</v>
      </c>
      <c r="U15" s="57">
        <f t="shared" si="10"/>
        <v>360189</v>
      </c>
      <c r="V15" s="54">
        <v>360189</v>
      </c>
      <c r="W15" s="55">
        <f t="shared" si="11"/>
        <v>40021</v>
      </c>
      <c r="X15" s="57">
        <f t="shared" si="12"/>
        <v>360.18900000000002</v>
      </c>
      <c r="AD15" s="34">
        <v>90</v>
      </c>
      <c r="AE15" s="34">
        <v>90</v>
      </c>
    </row>
    <row r="16" spans="1:31" ht="19.5" customHeight="1" x14ac:dyDescent="0.25">
      <c r="A16" s="43" t="s">
        <v>9</v>
      </c>
      <c r="B16" s="42">
        <v>297</v>
      </c>
      <c r="C16" s="42">
        <v>40</v>
      </c>
      <c r="D16" s="42">
        <v>92</v>
      </c>
      <c r="E16" s="42">
        <v>525</v>
      </c>
      <c r="F16" s="30">
        <f t="shared" si="0"/>
        <v>282.14999999999998</v>
      </c>
      <c r="G16" s="32">
        <v>283</v>
      </c>
      <c r="H16" s="31">
        <f t="shared" si="4"/>
        <v>0.95286195286195285</v>
      </c>
      <c r="I16" s="31">
        <f t="shared" si="1"/>
        <v>36</v>
      </c>
      <c r="J16" s="32">
        <v>36</v>
      </c>
      <c r="K16" s="32">
        <f t="shared" si="5"/>
        <v>0.9</v>
      </c>
      <c r="L16" s="30">
        <f t="shared" si="6"/>
        <v>82.8</v>
      </c>
      <c r="M16" s="32">
        <v>83</v>
      </c>
      <c r="N16" s="33">
        <f t="shared" si="7"/>
        <v>0.90217391304347827</v>
      </c>
      <c r="O16" s="31">
        <f t="shared" si="2"/>
        <v>157.5</v>
      </c>
      <c r="P16" s="32">
        <v>158</v>
      </c>
      <c r="Q16" s="33">
        <f t="shared" si="8"/>
        <v>0.30095238095238097</v>
      </c>
      <c r="R16" s="54">
        <f t="shared" si="9"/>
        <v>560</v>
      </c>
      <c r="S16" s="54">
        <f t="shared" si="3"/>
        <v>173600</v>
      </c>
      <c r="T16" s="54">
        <v>90</v>
      </c>
      <c r="U16" s="57">
        <f t="shared" si="10"/>
        <v>156240</v>
      </c>
      <c r="V16" s="54">
        <v>156240</v>
      </c>
      <c r="W16" s="55">
        <f t="shared" si="11"/>
        <v>17360</v>
      </c>
      <c r="X16" s="57">
        <f t="shared" si="12"/>
        <v>156.24</v>
      </c>
      <c r="AD16" s="34">
        <v>90</v>
      </c>
      <c r="AE16" s="34">
        <v>89</v>
      </c>
    </row>
    <row r="17" spans="1:31" x14ac:dyDescent="0.25">
      <c r="A17" s="43" t="s">
        <v>8</v>
      </c>
      <c r="B17" s="42">
        <v>306</v>
      </c>
      <c r="C17" s="42">
        <v>32</v>
      </c>
      <c r="D17" s="42">
        <v>107</v>
      </c>
      <c r="E17" s="42">
        <v>181</v>
      </c>
      <c r="F17" s="30">
        <f t="shared" si="0"/>
        <v>290.7</v>
      </c>
      <c r="G17" s="32">
        <v>291</v>
      </c>
      <c r="H17" s="31">
        <f t="shared" si="4"/>
        <v>0.9509803921568627</v>
      </c>
      <c r="I17" s="31">
        <f t="shared" si="1"/>
        <v>28.8</v>
      </c>
      <c r="J17" s="32">
        <v>29</v>
      </c>
      <c r="K17" s="32">
        <f t="shared" si="5"/>
        <v>0.90625</v>
      </c>
      <c r="L17" s="30">
        <f t="shared" si="6"/>
        <v>96.3</v>
      </c>
      <c r="M17" s="32">
        <v>97</v>
      </c>
      <c r="N17" s="33">
        <f t="shared" si="7"/>
        <v>0.90654205607476634</v>
      </c>
      <c r="O17" s="31">
        <f t="shared" si="2"/>
        <v>54.3</v>
      </c>
      <c r="P17" s="32">
        <v>55</v>
      </c>
      <c r="Q17" s="33">
        <f t="shared" si="8"/>
        <v>0.30386740331491713</v>
      </c>
      <c r="R17" s="54">
        <f t="shared" si="9"/>
        <v>472</v>
      </c>
      <c r="S17" s="54">
        <f t="shared" si="3"/>
        <v>146320</v>
      </c>
      <c r="T17" s="54">
        <v>89</v>
      </c>
      <c r="U17" s="57">
        <f t="shared" si="10"/>
        <v>130224.8</v>
      </c>
      <c r="V17" s="54">
        <v>130224</v>
      </c>
      <c r="W17" s="55">
        <f t="shared" si="11"/>
        <v>16096</v>
      </c>
      <c r="X17" s="57">
        <f t="shared" si="12"/>
        <v>130.22399999999999</v>
      </c>
      <c r="AD17" s="34">
        <v>89</v>
      </c>
      <c r="AE17" s="34">
        <v>89</v>
      </c>
    </row>
    <row r="18" spans="1:31" x14ac:dyDescent="0.25">
      <c r="A18" s="43" t="s">
        <v>7</v>
      </c>
      <c r="B18" s="42">
        <v>547</v>
      </c>
      <c r="C18" s="42">
        <v>66</v>
      </c>
      <c r="D18" s="42">
        <v>127</v>
      </c>
      <c r="E18" s="42">
        <v>550</v>
      </c>
      <c r="F18" s="30">
        <f t="shared" si="0"/>
        <v>519.65</v>
      </c>
      <c r="G18" s="32">
        <v>520</v>
      </c>
      <c r="H18" s="31">
        <f t="shared" si="4"/>
        <v>0.95063985374771476</v>
      </c>
      <c r="I18" s="31">
        <f t="shared" si="1"/>
        <v>59.4</v>
      </c>
      <c r="J18" s="32">
        <v>60</v>
      </c>
      <c r="K18" s="32">
        <f t="shared" si="5"/>
        <v>0.90909090909090906</v>
      </c>
      <c r="L18" s="30">
        <f t="shared" si="6"/>
        <v>114.3</v>
      </c>
      <c r="M18" s="32">
        <v>115</v>
      </c>
      <c r="N18" s="33">
        <f t="shared" si="7"/>
        <v>0.90551181102362199</v>
      </c>
      <c r="O18" s="31">
        <f t="shared" si="2"/>
        <v>165</v>
      </c>
      <c r="P18" s="32">
        <v>165</v>
      </c>
      <c r="Q18" s="33">
        <f t="shared" si="8"/>
        <v>0.3</v>
      </c>
      <c r="R18" s="54">
        <f t="shared" si="9"/>
        <v>860</v>
      </c>
      <c r="S18" s="54">
        <f t="shared" si="3"/>
        <v>266600</v>
      </c>
      <c r="T18" s="54">
        <v>90</v>
      </c>
      <c r="U18" s="57">
        <f t="shared" si="10"/>
        <v>239940</v>
      </c>
      <c r="V18" s="54">
        <v>239940</v>
      </c>
      <c r="W18" s="55">
        <f t="shared" si="11"/>
        <v>26660</v>
      </c>
      <c r="X18" s="57">
        <f t="shared" si="12"/>
        <v>239.94</v>
      </c>
      <c r="AD18" s="34">
        <v>90</v>
      </c>
      <c r="AE18" s="34">
        <v>90</v>
      </c>
    </row>
    <row r="19" spans="1:31" x14ac:dyDescent="0.25">
      <c r="A19" s="43" t="s">
        <v>6</v>
      </c>
      <c r="B19" s="42">
        <v>232</v>
      </c>
      <c r="C19" s="42">
        <v>42</v>
      </c>
      <c r="D19" s="42">
        <v>88</v>
      </c>
      <c r="E19" s="42">
        <v>361</v>
      </c>
      <c r="F19" s="30">
        <f t="shared" si="0"/>
        <v>220.39999999999998</v>
      </c>
      <c r="G19" s="32">
        <v>221</v>
      </c>
      <c r="H19" s="31">
        <f t="shared" si="4"/>
        <v>0.95258620689655171</v>
      </c>
      <c r="I19" s="31">
        <f t="shared" si="1"/>
        <v>37.800000000000004</v>
      </c>
      <c r="J19" s="32">
        <v>38</v>
      </c>
      <c r="K19" s="32">
        <f t="shared" si="5"/>
        <v>0.90476190476190477</v>
      </c>
      <c r="L19" s="30">
        <f t="shared" si="6"/>
        <v>79.2</v>
      </c>
      <c r="M19" s="32">
        <v>80</v>
      </c>
      <c r="N19" s="33">
        <f t="shared" si="7"/>
        <v>0.90909090909090906</v>
      </c>
      <c r="O19" s="31">
        <f t="shared" si="2"/>
        <v>108.3</v>
      </c>
      <c r="P19" s="32">
        <v>109</v>
      </c>
      <c r="Q19" s="33">
        <f t="shared" si="8"/>
        <v>0.30193905817174516</v>
      </c>
      <c r="R19" s="54">
        <f t="shared" si="9"/>
        <v>448</v>
      </c>
      <c r="S19" s="54">
        <f t="shared" si="3"/>
        <v>138880</v>
      </c>
      <c r="T19" s="54">
        <v>90</v>
      </c>
      <c r="U19" s="57">
        <f t="shared" si="10"/>
        <v>124992</v>
      </c>
      <c r="V19" s="54">
        <v>124992</v>
      </c>
      <c r="W19" s="55">
        <f t="shared" si="11"/>
        <v>13888</v>
      </c>
      <c r="X19" s="57">
        <f t="shared" si="12"/>
        <v>124.992</v>
      </c>
      <c r="AD19" s="34">
        <v>90</v>
      </c>
      <c r="AE19" s="34">
        <v>90</v>
      </c>
    </row>
    <row r="20" spans="1:31" x14ac:dyDescent="0.25">
      <c r="A20" s="43" t="s">
        <v>5</v>
      </c>
      <c r="B20" s="42">
        <v>850</v>
      </c>
      <c r="C20" s="42">
        <v>110</v>
      </c>
      <c r="D20" s="42">
        <v>230</v>
      </c>
      <c r="E20" s="42">
        <v>414</v>
      </c>
      <c r="F20" s="30">
        <f t="shared" si="0"/>
        <v>807.5</v>
      </c>
      <c r="G20" s="32">
        <v>808</v>
      </c>
      <c r="H20" s="31">
        <f t="shared" si="4"/>
        <v>0.95058823529411762</v>
      </c>
      <c r="I20" s="31">
        <f t="shared" si="1"/>
        <v>99</v>
      </c>
      <c r="J20" s="32">
        <v>99</v>
      </c>
      <c r="K20" s="32">
        <f t="shared" si="5"/>
        <v>0.9</v>
      </c>
      <c r="L20" s="30">
        <f t="shared" si="6"/>
        <v>207</v>
      </c>
      <c r="M20" s="32">
        <v>207</v>
      </c>
      <c r="N20" s="33">
        <f t="shared" si="7"/>
        <v>0.9</v>
      </c>
      <c r="O20" s="31">
        <f t="shared" si="2"/>
        <v>124.19999999999999</v>
      </c>
      <c r="P20" s="32">
        <v>125</v>
      </c>
      <c r="Q20" s="33">
        <f t="shared" si="8"/>
        <v>0.30193236714975846</v>
      </c>
      <c r="R20" s="54">
        <f t="shared" si="9"/>
        <v>1239</v>
      </c>
      <c r="S20" s="54">
        <f t="shared" si="3"/>
        <v>384090</v>
      </c>
      <c r="T20" s="54">
        <v>89</v>
      </c>
      <c r="U20" s="57">
        <f t="shared" si="10"/>
        <v>341840.1</v>
      </c>
      <c r="V20" s="54">
        <v>341840</v>
      </c>
      <c r="W20" s="55">
        <f t="shared" si="11"/>
        <v>42250</v>
      </c>
      <c r="X20" s="57">
        <f t="shared" si="12"/>
        <v>341.84</v>
      </c>
      <c r="AD20" s="34">
        <v>89</v>
      </c>
      <c r="AE20" s="34">
        <v>89</v>
      </c>
    </row>
    <row r="21" spans="1:31" x14ac:dyDescent="0.25">
      <c r="A21" s="43" t="s">
        <v>4</v>
      </c>
      <c r="B21" s="42">
        <v>216</v>
      </c>
      <c r="C21" s="42">
        <v>22</v>
      </c>
      <c r="D21" s="42">
        <v>81</v>
      </c>
      <c r="E21" s="42">
        <v>379</v>
      </c>
      <c r="F21" s="30">
        <f t="shared" si="0"/>
        <v>205.2</v>
      </c>
      <c r="G21" s="32">
        <v>206</v>
      </c>
      <c r="H21" s="31">
        <f t="shared" si="4"/>
        <v>0.95370370370370372</v>
      </c>
      <c r="I21" s="31">
        <f t="shared" si="1"/>
        <v>19.8</v>
      </c>
      <c r="J21" s="32">
        <v>20</v>
      </c>
      <c r="K21" s="32">
        <f t="shared" si="5"/>
        <v>0.90909090909090906</v>
      </c>
      <c r="L21" s="30">
        <f t="shared" si="6"/>
        <v>72.900000000000006</v>
      </c>
      <c r="M21" s="32">
        <v>73</v>
      </c>
      <c r="N21" s="33">
        <f t="shared" si="7"/>
        <v>0.90123456790123457</v>
      </c>
      <c r="O21" s="31">
        <f t="shared" si="2"/>
        <v>113.7</v>
      </c>
      <c r="P21" s="32">
        <v>114</v>
      </c>
      <c r="Q21" s="33">
        <f t="shared" si="8"/>
        <v>0.30079155672823221</v>
      </c>
      <c r="R21" s="54">
        <f t="shared" si="9"/>
        <v>413</v>
      </c>
      <c r="S21" s="54">
        <f t="shared" si="3"/>
        <v>128030</v>
      </c>
      <c r="T21" s="54">
        <v>90</v>
      </c>
      <c r="U21" s="57">
        <f t="shared" si="10"/>
        <v>115227</v>
      </c>
      <c r="V21" s="54">
        <v>115227</v>
      </c>
      <c r="W21" s="55">
        <f t="shared" si="11"/>
        <v>12803</v>
      </c>
      <c r="X21" s="57">
        <f t="shared" si="12"/>
        <v>115.227</v>
      </c>
      <c r="AD21" s="34">
        <v>90</v>
      </c>
      <c r="AE21" s="34">
        <v>89</v>
      </c>
    </row>
    <row r="22" spans="1:31" x14ac:dyDescent="0.25">
      <c r="A22" s="43" t="s">
        <v>3</v>
      </c>
      <c r="B22" s="42">
        <v>600</v>
      </c>
      <c r="C22" s="42">
        <v>50</v>
      </c>
      <c r="D22" s="42">
        <v>120</v>
      </c>
      <c r="E22" s="42">
        <v>700</v>
      </c>
      <c r="F22" s="30">
        <f t="shared" si="0"/>
        <v>570</v>
      </c>
      <c r="G22" s="32">
        <v>570</v>
      </c>
      <c r="H22" s="31">
        <f t="shared" si="4"/>
        <v>0.95</v>
      </c>
      <c r="I22" s="31">
        <f t="shared" si="1"/>
        <v>45</v>
      </c>
      <c r="J22" s="32">
        <v>45</v>
      </c>
      <c r="K22" s="32">
        <f t="shared" si="5"/>
        <v>0.9</v>
      </c>
      <c r="L22" s="30">
        <f t="shared" si="6"/>
        <v>108</v>
      </c>
      <c r="M22" s="32">
        <v>108</v>
      </c>
      <c r="N22" s="33">
        <f t="shared" si="7"/>
        <v>0.9</v>
      </c>
      <c r="O22" s="31">
        <f t="shared" si="2"/>
        <v>210</v>
      </c>
      <c r="P22" s="32">
        <v>210</v>
      </c>
      <c r="Q22" s="33">
        <f t="shared" si="8"/>
        <v>0.3</v>
      </c>
      <c r="R22" s="54">
        <f t="shared" si="9"/>
        <v>933</v>
      </c>
      <c r="S22" s="54">
        <f t="shared" si="3"/>
        <v>289230</v>
      </c>
      <c r="T22" s="54">
        <v>90</v>
      </c>
      <c r="U22" s="57">
        <f t="shared" si="10"/>
        <v>260307</v>
      </c>
      <c r="V22" s="54">
        <v>260307</v>
      </c>
      <c r="W22" s="55">
        <f t="shared" si="11"/>
        <v>28923</v>
      </c>
      <c r="X22" s="57">
        <f t="shared" si="12"/>
        <v>260.30700000000002</v>
      </c>
      <c r="AD22" s="34">
        <v>90</v>
      </c>
      <c r="AE22" s="34">
        <v>91</v>
      </c>
    </row>
    <row r="23" spans="1:31" x14ac:dyDescent="0.25">
      <c r="A23" s="43" t="s">
        <v>2</v>
      </c>
      <c r="B23" s="42">
        <v>958</v>
      </c>
      <c r="C23" s="42">
        <v>130</v>
      </c>
      <c r="D23" s="42">
        <v>198</v>
      </c>
      <c r="E23" s="42">
        <v>827</v>
      </c>
      <c r="F23" s="30">
        <f t="shared" si="0"/>
        <v>910.09999999999991</v>
      </c>
      <c r="G23" s="32">
        <v>911</v>
      </c>
      <c r="H23" s="31">
        <f t="shared" si="4"/>
        <v>0.95093945720250517</v>
      </c>
      <c r="I23" s="31">
        <f t="shared" si="1"/>
        <v>117</v>
      </c>
      <c r="J23" s="32">
        <v>117</v>
      </c>
      <c r="K23" s="32">
        <f t="shared" si="5"/>
        <v>0.9</v>
      </c>
      <c r="L23" s="30">
        <f t="shared" si="6"/>
        <v>178.20000000000002</v>
      </c>
      <c r="M23" s="32">
        <v>179</v>
      </c>
      <c r="N23" s="33">
        <f t="shared" si="7"/>
        <v>0.90404040404040409</v>
      </c>
      <c r="O23" s="31">
        <f t="shared" si="2"/>
        <v>248.1</v>
      </c>
      <c r="P23" s="32">
        <v>249</v>
      </c>
      <c r="Q23" s="33">
        <f t="shared" si="8"/>
        <v>0.3010882708585248</v>
      </c>
      <c r="R23" s="54">
        <f t="shared" si="9"/>
        <v>1456</v>
      </c>
      <c r="S23" s="54">
        <f t="shared" si="3"/>
        <v>451360</v>
      </c>
      <c r="T23" s="54">
        <v>90</v>
      </c>
      <c r="U23" s="57">
        <f t="shared" si="10"/>
        <v>406224</v>
      </c>
      <c r="V23" s="54">
        <v>406224</v>
      </c>
      <c r="W23" s="55">
        <f t="shared" si="11"/>
        <v>45136</v>
      </c>
      <c r="X23" s="57">
        <f t="shared" si="12"/>
        <v>406.22399999999999</v>
      </c>
      <c r="AD23" s="34">
        <v>90</v>
      </c>
      <c r="AE23" s="34">
        <v>89</v>
      </c>
    </row>
    <row r="24" spans="1:31" x14ac:dyDescent="0.25">
      <c r="A24" s="35" t="s">
        <v>0</v>
      </c>
      <c r="B24" s="45">
        <f t="shared" ref="B24:G24" si="13">SUM(B7:B23)</f>
        <v>12422</v>
      </c>
      <c r="C24" s="45">
        <f t="shared" si="13"/>
        <v>1860</v>
      </c>
      <c r="D24" s="45">
        <f t="shared" si="13"/>
        <v>3998</v>
      </c>
      <c r="E24" s="45">
        <f t="shared" si="13"/>
        <v>13403</v>
      </c>
      <c r="F24" s="46">
        <f t="shared" si="13"/>
        <v>11800.900000000001</v>
      </c>
      <c r="G24" s="45">
        <f t="shared" si="13"/>
        <v>11808</v>
      </c>
      <c r="H24" s="45"/>
      <c r="I24" s="47">
        <f t="shared" ref="I24:R24" si="14">SUM(I7:I23)</f>
        <v>1674</v>
      </c>
      <c r="J24" s="45">
        <f t="shared" si="14"/>
        <v>1678</v>
      </c>
      <c r="K24" s="45">
        <f t="shared" si="14"/>
        <v>15.360396343823902</v>
      </c>
      <c r="L24" s="46">
        <f t="shared" si="14"/>
        <v>3598.2000000000003</v>
      </c>
      <c r="M24" s="45">
        <f t="shared" si="14"/>
        <v>3605</v>
      </c>
      <c r="N24" s="48">
        <f t="shared" si="14"/>
        <v>15.344207310021106</v>
      </c>
      <c r="O24" s="47">
        <f t="shared" si="14"/>
        <v>4020.8999999999996</v>
      </c>
      <c r="P24" s="45">
        <f t="shared" si="14"/>
        <v>4029</v>
      </c>
      <c r="Q24" s="45">
        <f t="shared" si="14"/>
        <v>5.1170721886288471</v>
      </c>
      <c r="R24" s="56">
        <f t="shared" si="14"/>
        <v>21120</v>
      </c>
      <c r="S24" s="56">
        <f t="shared" ref="S24" si="15">SUM(S7:S23)</f>
        <v>6547200</v>
      </c>
      <c r="T24" s="56"/>
      <c r="U24" s="58">
        <f>SUM(U7:U23)</f>
        <v>5843599.1999999993</v>
      </c>
      <c r="V24" s="56">
        <f>SUM(V7:V23)</f>
        <v>5843595</v>
      </c>
      <c r="W24" s="56">
        <f>SUM(W7:W23)</f>
        <v>703605</v>
      </c>
      <c r="X24" s="58">
        <f>SUM(X7:X23)</f>
        <v>5843.5950000000003</v>
      </c>
    </row>
    <row r="26" spans="1:31" hidden="1" x14ac:dyDescent="0.25"/>
    <row r="27" spans="1:31" hidden="1" x14ac:dyDescent="0.25"/>
    <row r="29" spans="1:31" x14ac:dyDescent="0.25">
      <c r="A29" s="34"/>
    </row>
    <row r="30" spans="1:31" x14ac:dyDescent="0.25">
      <c r="A30" s="34"/>
    </row>
    <row r="31" spans="1:31" x14ac:dyDescent="0.25">
      <c r="A31" s="34"/>
    </row>
    <row r="32" spans="1:3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50"/>
    </row>
    <row r="37" spans="1:1" x14ac:dyDescent="0.25">
      <c r="A37" s="50"/>
    </row>
    <row r="38" spans="1:1" x14ac:dyDescent="0.25">
      <c r="A38" s="50"/>
    </row>
    <row r="39" spans="1:1" x14ac:dyDescent="0.25">
      <c r="A39" s="50"/>
    </row>
  </sheetData>
  <mergeCells count="4">
    <mergeCell ref="A4:A5"/>
    <mergeCell ref="B4:E4"/>
    <mergeCell ref="G4:W4"/>
    <mergeCell ref="A3:X3"/>
  </mergeCells>
  <pageMargins left="0.31496062992125984" right="0.31496062992125984" top="0.35433070866141736" bottom="0.35433070866141736" header="0.11811023622047245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90" zoomScaleNormal="90" zoomScaleSheetLayoutView="90" workbookViewId="0">
      <selection activeCell="X1" sqref="X1"/>
    </sheetView>
  </sheetViews>
  <sheetFormatPr defaultRowHeight="15.75" x14ac:dyDescent="0.25"/>
  <cols>
    <col min="1" max="1" width="18.85546875" style="62" customWidth="1"/>
    <col min="2" max="3" width="6.85546875" style="61" hidden="1" customWidth="1"/>
    <col min="4" max="4" width="7.5703125" style="61" hidden="1" customWidth="1"/>
    <col min="5" max="5" width="6.85546875" style="61" hidden="1" customWidth="1"/>
    <col min="6" max="15" width="9.140625" style="61" hidden="1" customWidth="1"/>
    <col min="16" max="16" width="9.140625" style="61" customWidth="1"/>
    <col min="17" max="17" width="17" style="61" customWidth="1"/>
    <col min="18" max="18" width="17.28515625" style="61" customWidth="1"/>
    <col min="19" max="19" width="14.28515625" style="61" customWidth="1"/>
    <col min="20" max="20" width="17.42578125" style="61" customWidth="1"/>
    <col min="21" max="21" width="19.85546875" style="61" customWidth="1"/>
    <col min="22" max="23" width="9.140625" style="61" hidden="1" customWidth="1"/>
    <col min="24" max="24" width="21.5703125" style="61" customWidth="1"/>
    <col min="25" max="16384" width="9.140625" style="61"/>
  </cols>
  <sheetData>
    <row r="1" spans="1:24" x14ac:dyDescent="0.25">
      <c r="X1" s="75" t="str">
        <f>'распределение 2022 расчет'!X1</f>
        <v>Приложение 50 к пояснительной записке</v>
      </c>
    </row>
    <row r="2" spans="1:24" x14ac:dyDescent="0.25">
      <c r="X2" s="75" t="s">
        <v>66</v>
      </c>
    </row>
    <row r="3" spans="1:24" ht="15.75" customHeight="1" x14ac:dyDescent="0.25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42" customHeight="1" x14ac:dyDescent="0.25">
      <c r="A4" s="82" t="s">
        <v>30</v>
      </c>
      <c r="B4" s="82" t="s">
        <v>31</v>
      </c>
      <c r="C4" s="82"/>
      <c r="D4" s="82"/>
      <c r="E4" s="82"/>
      <c r="F4" s="71"/>
      <c r="G4" s="83" t="s">
        <v>57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44"/>
      <c r="W4" s="44"/>
      <c r="X4" s="44"/>
    </row>
    <row r="5" spans="1:24" ht="80.25" customHeight="1" x14ac:dyDescent="0.25">
      <c r="A5" s="82"/>
      <c r="B5" s="70" t="s">
        <v>29</v>
      </c>
      <c r="C5" s="70" t="s">
        <v>28</v>
      </c>
      <c r="D5" s="70" t="s">
        <v>27</v>
      </c>
      <c r="E5" s="70" t="s">
        <v>26</v>
      </c>
      <c r="F5" s="70" t="s">
        <v>42</v>
      </c>
      <c r="G5" s="70" t="s">
        <v>42</v>
      </c>
      <c r="H5" s="70" t="s">
        <v>42</v>
      </c>
      <c r="I5" s="70" t="s">
        <v>40</v>
      </c>
      <c r="J5" s="70" t="s">
        <v>40</v>
      </c>
      <c r="K5" s="70" t="s">
        <v>40</v>
      </c>
      <c r="L5" s="70" t="s">
        <v>41</v>
      </c>
      <c r="M5" s="70" t="s">
        <v>41</v>
      </c>
      <c r="N5" s="70" t="s">
        <v>41</v>
      </c>
      <c r="O5" s="70" t="s">
        <v>32</v>
      </c>
      <c r="P5" s="70" t="s">
        <v>37</v>
      </c>
      <c r="Q5" s="70" t="s">
        <v>22</v>
      </c>
      <c r="R5" s="70" t="s">
        <v>21</v>
      </c>
      <c r="S5" s="70" t="s">
        <v>58</v>
      </c>
      <c r="T5" s="70" t="s">
        <v>59</v>
      </c>
      <c r="U5" s="70" t="s">
        <v>60</v>
      </c>
      <c r="V5" s="44">
        <v>2023</v>
      </c>
      <c r="W5" s="44">
        <v>2024</v>
      </c>
      <c r="X5" s="76" t="s">
        <v>61</v>
      </c>
    </row>
    <row r="6" spans="1:24" x14ac:dyDescent="0.25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>
        <v>2</v>
      </c>
      <c r="Q6" s="74" t="s">
        <v>55</v>
      </c>
      <c r="R6" s="74">
        <v>4</v>
      </c>
      <c r="S6" s="74" t="s">
        <v>51</v>
      </c>
      <c r="T6" s="74">
        <v>6</v>
      </c>
      <c r="U6" s="74">
        <v>7</v>
      </c>
      <c r="X6" s="74">
        <v>6</v>
      </c>
    </row>
    <row r="7" spans="1:24" x14ac:dyDescent="0.25">
      <c r="A7" s="65" t="s">
        <v>18</v>
      </c>
      <c r="B7" s="42">
        <v>401</v>
      </c>
      <c r="C7" s="42">
        <v>31</v>
      </c>
      <c r="D7" s="42">
        <v>96</v>
      </c>
      <c r="E7" s="42">
        <v>447</v>
      </c>
      <c r="F7" s="30">
        <f t="shared" ref="F7:F23" si="0">B7*0.98</f>
        <v>392.98</v>
      </c>
      <c r="G7" s="32">
        <v>393</v>
      </c>
      <c r="H7" s="31">
        <f>G7/B7</f>
        <v>0.98004987531172072</v>
      </c>
      <c r="I7" s="30">
        <f t="shared" ref="I7:I23" si="1">C7*0.95</f>
        <v>29.45</v>
      </c>
      <c r="J7" s="32">
        <v>30</v>
      </c>
      <c r="K7" s="31">
        <f>J7/C7</f>
        <v>0.967741935483871</v>
      </c>
      <c r="L7" s="32">
        <f t="shared" ref="L7:L23" si="2">D7*0.95</f>
        <v>91.199999999999989</v>
      </c>
      <c r="M7" s="32">
        <v>92</v>
      </c>
      <c r="N7" s="31">
        <f>M7/D7</f>
        <v>0.95833333333333337</v>
      </c>
      <c r="O7" s="32">
        <v>135</v>
      </c>
      <c r="P7" s="54">
        <f>O7+M7+J7+G7</f>
        <v>650</v>
      </c>
      <c r="Q7" s="54">
        <f>P7*300</f>
        <v>195000</v>
      </c>
      <c r="R7" s="54">
        <v>89</v>
      </c>
      <c r="S7" s="57">
        <f>Q7*R7/100</f>
        <v>173550</v>
      </c>
      <c r="T7" s="54">
        <v>173550</v>
      </c>
      <c r="U7" s="54">
        <f t="shared" ref="U7:U23" si="3">Q7-S7</f>
        <v>21450</v>
      </c>
      <c r="V7" s="61">
        <v>89</v>
      </c>
      <c r="W7" s="61">
        <v>89</v>
      </c>
      <c r="X7" s="57">
        <f>T7/1000</f>
        <v>173.55</v>
      </c>
    </row>
    <row r="8" spans="1:24" x14ac:dyDescent="0.25">
      <c r="A8" s="65" t="s">
        <v>17</v>
      </c>
      <c r="B8" s="42">
        <v>340</v>
      </c>
      <c r="C8" s="42">
        <v>44</v>
      </c>
      <c r="D8" s="42">
        <v>111</v>
      </c>
      <c r="E8" s="42">
        <v>209</v>
      </c>
      <c r="F8" s="30">
        <f t="shared" si="0"/>
        <v>333.2</v>
      </c>
      <c r="G8" s="32">
        <v>334</v>
      </c>
      <c r="H8" s="31">
        <f t="shared" ref="H8:H23" si="4">G8/B8</f>
        <v>0.98235294117647054</v>
      </c>
      <c r="I8" s="30">
        <f t="shared" si="1"/>
        <v>41.8</v>
      </c>
      <c r="J8" s="32">
        <v>42</v>
      </c>
      <c r="K8" s="31">
        <f t="shared" ref="K8:K23" si="5">J8/C8</f>
        <v>0.95454545454545459</v>
      </c>
      <c r="L8" s="32">
        <f t="shared" si="2"/>
        <v>105.44999999999999</v>
      </c>
      <c r="M8" s="32">
        <v>106</v>
      </c>
      <c r="N8" s="31">
        <f t="shared" ref="N8:N23" si="6">M8/D8</f>
        <v>0.95495495495495497</v>
      </c>
      <c r="O8" s="32">
        <v>63</v>
      </c>
      <c r="P8" s="54">
        <f t="shared" ref="P8:P23" si="7">O8+M8+J8+G8</f>
        <v>545</v>
      </c>
      <c r="Q8" s="54">
        <f t="shared" ref="Q8:Q23" si="8">P8*300</f>
        <v>163500</v>
      </c>
      <c r="R8" s="54">
        <v>90</v>
      </c>
      <c r="S8" s="57">
        <f t="shared" ref="S8:S23" si="9">Q8*R8/100</f>
        <v>147150</v>
      </c>
      <c r="T8" s="54">
        <v>147150</v>
      </c>
      <c r="U8" s="54">
        <f t="shared" si="3"/>
        <v>16350</v>
      </c>
      <c r="V8" s="61">
        <v>90</v>
      </c>
      <c r="W8" s="61">
        <v>90</v>
      </c>
      <c r="X8" s="57">
        <f t="shared" ref="X8:X23" si="10">T8/1000</f>
        <v>147.15</v>
      </c>
    </row>
    <row r="9" spans="1:24" x14ac:dyDescent="0.25">
      <c r="A9" s="65" t="s">
        <v>16</v>
      </c>
      <c r="B9" s="42">
        <v>798</v>
      </c>
      <c r="C9" s="42">
        <v>86</v>
      </c>
      <c r="D9" s="42">
        <v>205</v>
      </c>
      <c r="E9" s="42">
        <v>515</v>
      </c>
      <c r="F9" s="30">
        <f t="shared" si="0"/>
        <v>782.04</v>
      </c>
      <c r="G9" s="32">
        <v>783</v>
      </c>
      <c r="H9" s="31">
        <f t="shared" si="4"/>
        <v>0.98120300751879697</v>
      </c>
      <c r="I9" s="30">
        <f t="shared" si="1"/>
        <v>81.7</v>
      </c>
      <c r="J9" s="32">
        <v>82</v>
      </c>
      <c r="K9" s="31">
        <f t="shared" si="5"/>
        <v>0.95348837209302328</v>
      </c>
      <c r="L9" s="32">
        <f t="shared" si="2"/>
        <v>194.75</v>
      </c>
      <c r="M9" s="32">
        <v>195</v>
      </c>
      <c r="N9" s="31">
        <f t="shared" si="6"/>
        <v>0.95121951219512191</v>
      </c>
      <c r="O9" s="32">
        <v>155</v>
      </c>
      <c r="P9" s="54">
        <f t="shared" si="7"/>
        <v>1215</v>
      </c>
      <c r="Q9" s="54">
        <f t="shared" si="8"/>
        <v>364500</v>
      </c>
      <c r="R9" s="54">
        <v>90</v>
      </c>
      <c r="S9" s="57">
        <f t="shared" si="9"/>
        <v>328050</v>
      </c>
      <c r="T9" s="54">
        <v>328050</v>
      </c>
      <c r="U9" s="54">
        <f t="shared" si="3"/>
        <v>36450</v>
      </c>
      <c r="V9" s="61">
        <v>90</v>
      </c>
      <c r="W9" s="61">
        <v>90</v>
      </c>
      <c r="X9" s="57">
        <f t="shared" si="10"/>
        <v>328.05</v>
      </c>
    </row>
    <row r="10" spans="1:24" ht="14.25" customHeight="1" x14ac:dyDescent="0.25">
      <c r="A10" s="65" t="s">
        <v>15</v>
      </c>
      <c r="B10" s="42">
        <v>1527</v>
      </c>
      <c r="C10" s="42">
        <v>289</v>
      </c>
      <c r="D10" s="42">
        <v>436</v>
      </c>
      <c r="E10" s="42">
        <v>2888</v>
      </c>
      <c r="F10" s="30">
        <f t="shared" si="0"/>
        <v>1496.46</v>
      </c>
      <c r="G10" s="32">
        <v>1497</v>
      </c>
      <c r="H10" s="31">
        <f t="shared" si="4"/>
        <v>0.98035363457760316</v>
      </c>
      <c r="I10" s="30">
        <f t="shared" si="1"/>
        <v>274.55</v>
      </c>
      <c r="J10" s="32">
        <v>275</v>
      </c>
      <c r="K10" s="31">
        <f t="shared" si="5"/>
        <v>0.95155709342560557</v>
      </c>
      <c r="L10" s="32">
        <f t="shared" si="2"/>
        <v>414.2</v>
      </c>
      <c r="M10" s="32">
        <v>415</v>
      </c>
      <c r="N10" s="31">
        <f t="shared" si="6"/>
        <v>0.95183486238532111</v>
      </c>
      <c r="O10" s="32">
        <v>867</v>
      </c>
      <c r="P10" s="54">
        <f t="shared" si="7"/>
        <v>3054</v>
      </c>
      <c r="Q10" s="54">
        <f t="shared" si="8"/>
        <v>916200</v>
      </c>
      <c r="R10" s="54">
        <v>90</v>
      </c>
      <c r="S10" s="57">
        <f t="shared" si="9"/>
        <v>824580</v>
      </c>
      <c r="T10" s="54">
        <v>824580</v>
      </c>
      <c r="U10" s="54">
        <f t="shared" si="3"/>
        <v>91620</v>
      </c>
      <c r="V10" s="61">
        <v>90</v>
      </c>
      <c r="W10" s="61">
        <v>90</v>
      </c>
      <c r="X10" s="57">
        <f t="shared" si="10"/>
        <v>824.58</v>
      </c>
    </row>
    <row r="11" spans="1:24" x14ac:dyDescent="0.25">
      <c r="A11" s="65" t="s">
        <v>14</v>
      </c>
      <c r="B11" s="42">
        <v>1294</v>
      </c>
      <c r="C11" s="42">
        <v>410</v>
      </c>
      <c r="D11" s="42">
        <v>625</v>
      </c>
      <c r="E11" s="42">
        <v>1668</v>
      </c>
      <c r="F11" s="30">
        <f t="shared" si="0"/>
        <v>1268.1199999999999</v>
      </c>
      <c r="G11" s="32">
        <v>1269</v>
      </c>
      <c r="H11" s="31">
        <f t="shared" si="4"/>
        <v>0.98068006182380218</v>
      </c>
      <c r="I11" s="30">
        <f t="shared" si="1"/>
        <v>389.5</v>
      </c>
      <c r="J11" s="32">
        <v>390</v>
      </c>
      <c r="K11" s="31">
        <f t="shared" si="5"/>
        <v>0.95121951219512191</v>
      </c>
      <c r="L11" s="32">
        <f t="shared" si="2"/>
        <v>593.75</v>
      </c>
      <c r="M11" s="32">
        <v>594</v>
      </c>
      <c r="N11" s="31">
        <f t="shared" si="6"/>
        <v>0.95040000000000002</v>
      </c>
      <c r="O11" s="32">
        <v>501</v>
      </c>
      <c r="P11" s="54">
        <f t="shared" si="7"/>
        <v>2754</v>
      </c>
      <c r="Q11" s="54">
        <f t="shared" si="8"/>
        <v>826200</v>
      </c>
      <c r="R11" s="54">
        <v>89</v>
      </c>
      <c r="S11" s="57">
        <f t="shared" si="9"/>
        <v>735318</v>
      </c>
      <c r="T11" s="54">
        <v>735318</v>
      </c>
      <c r="U11" s="54">
        <f t="shared" si="3"/>
        <v>90882</v>
      </c>
      <c r="V11" s="61">
        <v>89</v>
      </c>
      <c r="W11" s="61">
        <v>89</v>
      </c>
      <c r="X11" s="57">
        <f t="shared" si="10"/>
        <v>735.31799999999998</v>
      </c>
    </row>
    <row r="12" spans="1:24" x14ac:dyDescent="0.25">
      <c r="A12" s="65" t="s">
        <v>13</v>
      </c>
      <c r="B12" s="42">
        <v>1603</v>
      </c>
      <c r="C12" s="42">
        <v>180</v>
      </c>
      <c r="D12" s="42">
        <v>560</v>
      </c>
      <c r="E12" s="42">
        <v>1509</v>
      </c>
      <c r="F12" s="30">
        <f t="shared" si="0"/>
        <v>1570.94</v>
      </c>
      <c r="G12" s="32">
        <v>1571</v>
      </c>
      <c r="H12" s="31">
        <f t="shared" si="4"/>
        <v>0.98003742981908926</v>
      </c>
      <c r="I12" s="30">
        <f t="shared" si="1"/>
        <v>171</v>
      </c>
      <c r="J12" s="32">
        <v>171</v>
      </c>
      <c r="K12" s="31">
        <f t="shared" si="5"/>
        <v>0.95</v>
      </c>
      <c r="L12" s="32">
        <f t="shared" si="2"/>
        <v>532</v>
      </c>
      <c r="M12" s="32">
        <v>532</v>
      </c>
      <c r="N12" s="31">
        <f t="shared" si="6"/>
        <v>0.95</v>
      </c>
      <c r="O12" s="32">
        <v>453</v>
      </c>
      <c r="P12" s="54">
        <f t="shared" si="7"/>
        <v>2727</v>
      </c>
      <c r="Q12" s="54">
        <f t="shared" si="8"/>
        <v>818100</v>
      </c>
      <c r="R12" s="54">
        <v>87</v>
      </c>
      <c r="S12" s="57">
        <f t="shared" si="9"/>
        <v>711747</v>
      </c>
      <c r="T12" s="54">
        <v>711747</v>
      </c>
      <c r="U12" s="54">
        <f t="shared" si="3"/>
        <v>106353</v>
      </c>
      <c r="V12" s="61">
        <v>87</v>
      </c>
      <c r="W12" s="61">
        <v>87</v>
      </c>
      <c r="X12" s="57">
        <f t="shared" si="10"/>
        <v>711.74699999999996</v>
      </c>
    </row>
    <row r="13" spans="1:24" x14ac:dyDescent="0.25">
      <c r="A13" s="65" t="s">
        <v>12</v>
      </c>
      <c r="B13" s="44">
        <v>862</v>
      </c>
      <c r="C13" s="42">
        <v>103</v>
      </c>
      <c r="D13" s="42">
        <v>265</v>
      </c>
      <c r="E13" s="42">
        <v>609</v>
      </c>
      <c r="F13" s="30">
        <f t="shared" si="0"/>
        <v>844.76</v>
      </c>
      <c r="G13" s="32">
        <v>845</v>
      </c>
      <c r="H13" s="31">
        <f t="shared" si="4"/>
        <v>0.98027842227378192</v>
      </c>
      <c r="I13" s="30">
        <f t="shared" si="1"/>
        <v>97.85</v>
      </c>
      <c r="J13" s="32">
        <v>98</v>
      </c>
      <c r="K13" s="31">
        <f t="shared" si="5"/>
        <v>0.95145631067961167</v>
      </c>
      <c r="L13" s="32">
        <f t="shared" si="2"/>
        <v>251.75</v>
      </c>
      <c r="M13" s="32">
        <v>252</v>
      </c>
      <c r="N13" s="31">
        <f t="shared" si="6"/>
        <v>0.95094339622641511</v>
      </c>
      <c r="O13" s="32">
        <v>183</v>
      </c>
      <c r="P13" s="54">
        <f t="shared" si="7"/>
        <v>1378</v>
      </c>
      <c r="Q13" s="54">
        <f t="shared" si="8"/>
        <v>413400</v>
      </c>
      <c r="R13" s="54">
        <v>90</v>
      </c>
      <c r="S13" s="57">
        <f t="shared" si="9"/>
        <v>372060</v>
      </c>
      <c r="T13" s="54">
        <v>372060</v>
      </c>
      <c r="U13" s="54">
        <f t="shared" si="3"/>
        <v>41340</v>
      </c>
      <c r="V13" s="61">
        <v>89</v>
      </c>
      <c r="W13" s="61">
        <v>90</v>
      </c>
      <c r="X13" s="57">
        <f t="shared" si="10"/>
        <v>372.06</v>
      </c>
    </row>
    <row r="14" spans="1:24" x14ac:dyDescent="0.25">
      <c r="A14" s="65" t="s">
        <v>11</v>
      </c>
      <c r="B14" s="42">
        <v>841</v>
      </c>
      <c r="C14" s="42">
        <v>140</v>
      </c>
      <c r="D14" s="42">
        <v>357</v>
      </c>
      <c r="E14" s="42">
        <v>851</v>
      </c>
      <c r="F14" s="30">
        <f t="shared" si="0"/>
        <v>824.18</v>
      </c>
      <c r="G14" s="32">
        <v>825</v>
      </c>
      <c r="H14" s="31">
        <f t="shared" si="4"/>
        <v>0.98097502972651607</v>
      </c>
      <c r="I14" s="30">
        <f t="shared" si="1"/>
        <v>133</v>
      </c>
      <c r="J14" s="32">
        <v>133</v>
      </c>
      <c r="K14" s="31">
        <f t="shared" si="5"/>
        <v>0.95</v>
      </c>
      <c r="L14" s="32">
        <f t="shared" si="2"/>
        <v>339.15</v>
      </c>
      <c r="M14" s="32">
        <v>340</v>
      </c>
      <c r="N14" s="31">
        <f t="shared" si="6"/>
        <v>0.95238095238095233</v>
      </c>
      <c r="O14" s="32">
        <v>256</v>
      </c>
      <c r="P14" s="54">
        <f t="shared" si="7"/>
        <v>1554</v>
      </c>
      <c r="Q14" s="54">
        <f t="shared" si="8"/>
        <v>466200</v>
      </c>
      <c r="R14" s="54">
        <v>90</v>
      </c>
      <c r="S14" s="57">
        <f t="shared" si="9"/>
        <v>419580</v>
      </c>
      <c r="T14" s="54">
        <v>419580</v>
      </c>
      <c r="U14" s="54">
        <f t="shared" si="3"/>
        <v>46620</v>
      </c>
      <c r="V14" s="61">
        <v>89</v>
      </c>
      <c r="W14" s="61">
        <v>90</v>
      </c>
      <c r="X14" s="57">
        <f t="shared" si="10"/>
        <v>419.58</v>
      </c>
    </row>
    <row r="15" spans="1:24" x14ac:dyDescent="0.25">
      <c r="A15" s="65" t="s">
        <v>10</v>
      </c>
      <c r="B15" s="42">
        <v>750</v>
      </c>
      <c r="C15" s="42">
        <v>85</v>
      </c>
      <c r="D15" s="42">
        <v>300</v>
      </c>
      <c r="E15" s="42">
        <v>770</v>
      </c>
      <c r="F15" s="30">
        <f t="shared" si="0"/>
        <v>735</v>
      </c>
      <c r="G15" s="32">
        <v>735</v>
      </c>
      <c r="H15" s="31">
        <f t="shared" si="4"/>
        <v>0.98</v>
      </c>
      <c r="I15" s="30">
        <f t="shared" si="1"/>
        <v>80.75</v>
      </c>
      <c r="J15" s="32">
        <v>81</v>
      </c>
      <c r="K15" s="31">
        <f t="shared" si="5"/>
        <v>0.95294117647058818</v>
      </c>
      <c r="L15" s="32">
        <f t="shared" si="2"/>
        <v>285</v>
      </c>
      <c r="M15" s="32">
        <v>285</v>
      </c>
      <c r="N15" s="31">
        <f t="shared" si="6"/>
        <v>0.95</v>
      </c>
      <c r="O15" s="32">
        <v>231</v>
      </c>
      <c r="P15" s="54">
        <f t="shared" si="7"/>
        <v>1332</v>
      </c>
      <c r="Q15" s="54">
        <f t="shared" si="8"/>
        <v>399600</v>
      </c>
      <c r="R15" s="54">
        <v>90</v>
      </c>
      <c r="S15" s="57">
        <f t="shared" si="9"/>
        <v>359640</v>
      </c>
      <c r="T15" s="54">
        <v>359640</v>
      </c>
      <c r="U15" s="54">
        <f t="shared" si="3"/>
        <v>39960</v>
      </c>
      <c r="V15" s="61">
        <v>90</v>
      </c>
      <c r="W15" s="61">
        <v>90</v>
      </c>
      <c r="X15" s="57">
        <f t="shared" si="10"/>
        <v>359.64</v>
      </c>
    </row>
    <row r="16" spans="1:24" ht="19.5" customHeight="1" x14ac:dyDescent="0.25">
      <c r="A16" s="65" t="s">
        <v>9</v>
      </c>
      <c r="B16" s="42">
        <v>297</v>
      </c>
      <c r="C16" s="42">
        <v>40</v>
      </c>
      <c r="D16" s="42">
        <v>92</v>
      </c>
      <c r="E16" s="42">
        <v>525</v>
      </c>
      <c r="F16" s="30">
        <f t="shared" si="0"/>
        <v>291.06</v>
      </c>
      <c r="G16" s="32">
        <v>292</v>
      </c>
      <c r="H16" s="31">
        <f t="shared" si="4"/>
        <v>0.98316498316498313</v>
      </c>
      <c r="I16" s="30">
        <f t="shared" si="1"/>
        <v>38</v>
      </c>
      <c r="J16" s="32">
        <v>38</v>
      </c>
      <c r="K16" s="31">
        <f t="shared" si="5"/>
        <v>0.95</v>
      </c>
      <c r="L16" s="32">
        <f t="shared" si="2"/>
        <v>87.399999999999991</v>
      </c>
      <c r="M16" s="32">
        <v>88</v>
      </c>
      <c r="N16" s="31">
        <f t="shared" si="6"/>
        <v>0.95652173913043481</v>
      </c>
      <c r="O16" s="32">
        <v>158</v>
      </c>
      <c r="P16" s="54">
        <f t="shared" si="7"/>
        <v>576</v>
      </c>
      <c r="Q16" s="54">
        <f t="shared" si="8"/>
        <v>172800</v>
      </c>
      <c r="R16" s="54">
        <v>89</v>
      </c>
      <c r="S16" s="57">
        <f t="shared" si="9"/>
        <v>153792</v>
      </c>
      <c r="T16" s="54">
        <v>153792</v>
      </c>
      <c r="U16" s="54">
        <f t="shared" si="3"/>
        <v>19008</v>
      </c>
      <c r="V16" s="61">
        <v>90</v>
      </c>
      <c r="W16" s="61">
        <v>89</v>
      </c>
      <c r="X16" s="57">
        <f t="shared" si="10"/>
        <v>153.792</v>
      </c>
    </row>
    <row r="17" spans="1:24" x14ac:dyDescent="0.25">
      <c r="A17" s="65" t="s">
        <v>8</v>
      </c>
      <c r="B17" s="42">
        <v>306</v>
      </c>
      <c r="C17" s="42">
        <v>32</v>
      </c>
      <c r="D17" s="42">
        <v>107</v>
      </c>
      <c r="E17" s="42">
        <v>181</v>
      </c>
      <c r="F17" s="30">
        <f t="shared" si="0"/>
        <v>299.88</v>
      </c>
      <c r="G17" s="32">
        <v>300</v>
      </c>
      <c r="H17" s="31">
        <f t="shared" si="4"/>
        <v>0.98039215686274506</v>
      </c>
      <c r="I17" s="30">
        <f t="shared" si="1"/>
        <v>30.4</v>
      </c>
      <c r="J17" s="32">
        <v>31</v>
      </c>
      <c r="K17" s="31">
        <f t="shared" si="5"/>
        <v>0.96875</v>
      </c>
      <c r="L17" s="32">
        <f t="shared" si="2"/>
        <v>101.64999999999999</v>
      </c>
      <c r="M17" s="32">
        <v>102</v>
      </c>
      <c r="N17" s="31">
        <f t="shared" si="6"/>
        <v>0.95327102803738317</v>
      </c>
      <c r="O17" s="32">
        <v>55</v>
      </c>
      <c r="P17" s="54">
        <f t="shared" si="7"/>
        <v>488</v>
      </c>
      <c r="Q17" s="54">
        <f t="shared" si="8"/>
        <v>146400</v>
      </c>
      <c r="R17" s="54">
        <v>89</v>
      </c>
      <c r="S17" s="57">
        <f t="shared" si="9"/>
        <v>130296</v>
      </c>
      <c r="T17" s="54">
        <v>130296</v>
      </c>
      <c r="U17" s="54">
        <f t="shared" si="3"/>
        <v>16104</v>
      </c>
      <c r="V17" s="61">
        <v>89</v>
      </c>
      <c r="W17" s="61">
        <v>89</v>
      </c>
      <c r="X17" s="57">
        <f t="shared" si="10"/>
        <v>130.29599999999999</v>
      </c>
    </row>
    <row r="18" spans="1:24" x14ac:dyDescent="0.25">
      <c r="A18" s="65" t="s">
        <v>7</v>
      </c>
      <c r="B18" s="42">
        <v>547</v>
      </c>
      <c r="C18" s="42">
        <v>66</v>
      </c>
      <c r="D18" s="42">
        <v>127</v>
      </c>
      <c r="E18" s="42">
        <v>550</v>
      </c>
      <c r="F18" s="30">
        <f t="shared" si="0"/>
        <v>536.05999999999995</v>
      </c>
      <c r="G18" s="32">
        <v>537</v>
      </c>
      <c r="H18" s="31">
        <f t="shared" si="4"/>
        <v>0.98171846435100552</v>
      </c>
      <c r="I18" s="30">
        <f t="shared" si="1"/>
        <v>62.699999999999996</v>
      </c>
      <c r="J18" s="32">
        <v>63</v>
      </c>
      <c r="K18" s="31">
        <f t="shared" si="5"/>
        <v>0.95454545454545459</v>
      </c>
      <c r="L18" s="32">
        <f t="shared" si="2"/>
        <v>120.64999999999999</v>
      </c>
      <c r="M18" s="32">
        <v>121</v>
      </c>
      <c r="N18" s="31">
        <f t="shared" si="6"/>
        <v>0.952755905511811</v>
      </c>
      <c r="O18" s="32">
        <v>165</v>
      </c>
      <c r="P18" s="54">
        <f t="shared" si="7"/>
        <v>886</v>
      </c>
      <c r="Q18" s="54">
        <f t="shared" si="8"/>
        <v>265800</v>
      </c>
      <c r="R18" s="54">
        <v>90</v>
      </c>
      <c r="S18" s="57">
        <f t="shared" si="9"/>
        <v>239220</v>
      </c>
      <c r="T18" s="54">
        <v>239220</v>
      </c>
      <c r="U18" s="54">
        <f t="shared" si="3"/>
        <v>26580</v>
      </c>
      <c r="V18" s="61">
        <v>90</v>
      </c>
      <c r="W18" s="61">
        <v>90</v>
      </c>
      <c r="X18" s="57">
        <f t="shared" si="10"/>
        <v>239.22</v>
      </c>
    </row>
    <row r="19" spans="1:24" x14ac:dyDescent="0.25">
      <c r="A19" s="65" t="s">
        <v>6</v>
      </c>
      <c r="B19" s="42">
        <v>232</v>
      </c>
      <c r="C19" s="42">
        <v>42</v>
      </c>
      <c r="D19" s="42">
        <v>88</v>
      </c>
      <c r="E19" s="42">
        <v>361</v>
      </c>
      <c r="F19" s="30">
        <f t="shared" si="0"/>
        <v>227.35999999999999</v>
      </c>
      <c r="G19" s="32">
        <v>228</v>
      </c>
      <c r="H19" s="31">
        <f t="shared" si="4"/>
        <v>0.98275862068965514</v>
      </c>
      <c r="I19" s="30">
        <f t="shared" si="1"/>
        <v>39.9</v>
      </c>
      <c r="J19" s="32">
        <v>40</v>
      </c>
      <c r="K19" s="31">
        <f t="shared" si="5"/>
        <v>0.95238095238095233</v>
      </c>
      <c r="L19" s="32">
        <f t="shared" si="2"/>
        <v>83.6</v>
      </c>
      <c r="M19" s="32">
        <v>84</v>
      </c>
      <c r="N19" s="31">
        <f t="shared" si="6"/>
        <v>0.95454545454545459</v>
      </c>
      <c r="O19" s="32">
        <v>109</v>
      </c>
      <c r="P19" s="54">
        <f t="shared" si="7"/>
        <v>461</v>
      </c>
      <c r="Q19" s="54">
        <f t="shared" si="8"/>
        <v>138300</v>
      </c>
      <c r="R19" s="54">
        <v>90</v>
      </c>
      <c r="S19" s="57">
        <f t="shared" si="9"/>
        <v>124470</v>
      </c>
      <c r="T19" s="54">
        <v>124470</v>
      </c>
      <c r="U19" s="54">
        <f t="shared" si="3"/>
        <v>13830</v>
      </c>
      <c r="V19" s="61">
        <v>90</v>
      </c>
      <c r="W19" s="61">
        <v>90</v>
      </c>
      <c r="X19" s="57">
        <f t="shared" si="10"/>
        <v>124.47</v>
      </c>
    </row>
    <row r="20" spans="1:24" x14ac:dyDescent="0.25">
      <c r="A20" s="65" t="s">
        <v>5</v>
      </c>
      <c r="B20" s="42">
        <v>850</v>
      </c>
      <c r="C20" s="42">
        <v>110</v>
      </c>
      <c r="D20" s="42">
        <v>230</v>
      </c>
      <c r="E20" s="42">
        <v>414</v>
      </c>
      <c r="F20" s="30">
        <f t="shared" si="0"/>
        <v>833</v>
      </c>
      <c r="G20" s="32">
        <v>833</v>
      </c>
      <c r="H20" s="31">
        <f t="shared" si="4"/>
        <v>0.98</v>
      </c>
      <c r="I20" s="30">
        <f t="shared" si="1"/>
        <v>104.5</v>
      </c>
      <c r="J20" s="32">
        <v>105</v>
      </c>
      <c r="K20" s="31">
        <f t="shared" si="5"/>
        <v>0.95454545454545459</v>
      </c>
      <c r="L20" s="32">
        <f t="shared" si="2"/>
        <v>218.5</v>
      </c>
      <c r="M20" s="32">
        <v>219</v>
      </c>
      <c r="N20" s="31">
        <f t="shared" si="6"/>
        <v>0.95217391304347831</v>
      </c>
      <c r="O20" s="32">
        <v>125</v>
      </c>
      <c r="P20" s="54">
        <f t="shared" si="7"/>
        <v>1282</v>
      </c>
      <c r="Q20" s="54">
        <f t="shared" si="8"/>
        <v>384600</v>
      </c>
      <c r="R20" s="54">
        <v>89</v>
      </c>
      <c r="S20" s="57">
        <f t="shared" si="9"/>
        <v>342294</v>
      </c>
      <c r="T20" s="54">
        <v>342294</v>
      </c>
      <c r="U20" s="54">
        <f t="shared" si="3"/>
        <v>42306</v>
      </c>
      <c r="V20" s="61">
        <v>89</v>
      </c>
      <c r="W20" s="61">
        <v>89</v>
      </c>
      <c r="X20" s="57">
        <f t="shared" si="10"/>
        <v>342.29399999999998</v>
      </c>
    </row>
    <row r="21" spans="1:24" x14ac:dyDescent="0.25">
      <c r="A21" s="65" t="s">
        <v>4</v>
      </c>
      <c r="B21" s="42">
        <v>216</v>
      </c>
      <c r="C21" s="42">
        <v>22</v>
      </c>
      <c r="D21" s="42">
        <v>81</v>
      </c>
      <c r="E21" s="42">
        <v>379</v>
      </c>
      <c r="F21" s="30">
        <f t="shared" si="0"/>
        <v>211.68</v>
      </c>
      <c r="G21" s="32">
        <v>212</v>
      </c>
      <c r="H21" s="31">
        <f t="shared" si="4"/>
        <v>0.98148148148148151</v>
      </c>
      <c r="I21" s="30">
        <f t="shared" si="1"/>
        <v>20.9</v>
      </c>
      <c r="J21" s="32">
        <v>21</v>
      </c>
      <c r="K21" s="31">
        <f t="shared" si="5"/>
        <v>0.95454545454545459</v>
      </c>
      <c r="L21" s="32">
        <f t="shared" si="2"/>
        <v>76.95</v>
      </c>
      <c r="M21" s="32">
        <v>77</v>
      </c>
      <c r="N21" s="31">
        <f t="shared" si="6"/>
        <v>0.95061728395061729</v>
      </c>
      <c r="O21" s="32">
        <v>114</v>
      </c>
      <c r="P21" s="54">
        <f t="shared" si="7"/>
        <v>424</v>
      </c>
      <c r="Q21" s="54">
        <f t="shared" si="8"/>
        <v>127200</v>
      </c>
      <c r="R21" s="54">
        <v>89</v>
      </c>
      <c r="S21" s="57">
        <f t="shared" si="9"/>
        <v>113208</v>
      </c>
      <c r="T21" s="54">
        <v>113208</v>
      </c>
      <c r="U21" s="54">
        <f t="shared" si="3"/>
        <v>13992</v>
      </c>
      <c r="V21" s="61">
        <v>90</v>
      </c>
      <c r="W21" s="61">
        <v>89</v>
      </c>
      <c r="X21" s="57">
        <f t="shared" si="10"/>
        <v>113.208</v>
      </c>
    </row>
    <row r="22" spans="1:24" x14ac:dyDescent="0.25">
      <c r="A22" s="65" t="s">
        <v>3</v>
      </c>
      <c r="B22" s="42">
        <v>600</v>
      </c>
      <c r="C22" s="42">
        <v>50</v>
      </c>
      <c r="D22" s="42">
        <v>120</v>
      </c>
      <c r="E22" s="42">
        <v>700</v>
      </c>
      <c r="F22" s="30">
        <f t="shared" si="0"/>
        <v>588</v>
      </c>
      <c r="G22" s="32">
        <v>588</v>
      </c>
      <c r="H22" s="31">
        <f t="shared" si="4"/>
        <v>0.98</v>
      </c>
      <c r="I22" s="30">
        <f t="shared" si="1"/>
        <v>47.5</v>
      </c>
      <c r="J22" s="32">
        <v>48</v>
      </c>
      <c r="K22" s="31">
        <f t="shared" si="5"/>
        <v>0.96</v>
      </c>
      <c r="L22" s="32">
        <f t="shared" si="2"/>
        <v>114</v>
      </c>
      <c r="M22" s="32">
        <v>114</v>
      </c>
      <c r="N22" s="31">
        <f t="shared" si="6"/>
        <v>0.95</v>
      </c>
      <c r="O22" s="32">
        <v>210</v>
      </c>
      <c r="P22" s="54">
        <f t="shared" si="7"/>
        <v>960</v>
      </c>
      <c r="Q22" s="54">
        <f t="shared" si="8"/>
        <v>288000</v>
      </c>
      <c r="R22" s="54">
        <v>91</v>
      </c>
      <c r="S22" s="57">
        <f t="shared" si="9"/>
        <v>262080</v>
      </c>
      <c r="T22" s="54">
        <v>262080</v>
      </c>
      <c r="U22" s="54">
        <f t="shared" si="3"/>
        <v>25920</v>
      </c>
      <c r="V22" s="61">
        <v>90</v>
      </c>
      <c r="W22" s="61">
        <v>91</v>
      </c>
      <c r="X22" s="57">
        <f t="shared" si="10"/>
        <v>262.08</v>
      </c>
    </row>
    <row r="23" spans="1:24" x14ac:dyDescent="0.25">
      <c r="A23" s="65" t="s">
        <v>2</v>
      </c>
      <c r="B23" s="42">
        <v>958</v>
      </c>
      <c r="C23" s="42">
        <v>130</v>
      </c>
      <c r="D23" s="42">
        <v>198</v>
      </c>
      <c r="E23" s="42">
        <v>827</v>
      </c>
      <c r="F23" s="30">
        <f t="shared" si="0"/>
        <v>938.84</v>
      </c>
      <c r="G23" s="32">
        <v>939</v>
      </c>
      <c r="H23" s="31">
        <f t="shared" si="4"/>
        <v>0.98016701461377875</v>
      </c>
      <c r="I23" s="30">
        <f t="shared" si="1"/>
        <v>123.5</v>
      </c>
      <c r="J23" s="32">
        <v>124</v>
      </c>
      <c r="K23" s="31">
        <f t="shared" si="5"/>
        <v>0.9538461538461539</v>
      </c>
      <c r="L23" s="32">
        <f t="shared" si="2"/>
        <v>188.1</v>
      </c>
      <c r="M23" s="32">
        <v>189</v>
      </c>
      <c r="N23" s="31">
        <f t="shared" si="6"/>
        <v>0.95454545454545459</v>
      </c>
      <c r="O23" s="32">
        <v>249</v>
      </c>
      <c r="P23" s="54">
        <f t="shared" si="7"/>
        <v>1501</v>
      </c>
      <c r="Q23" s="54">
        <f t="shared" si="8"/>
        <v>450300</v>
      </c>
      <c r="R23" s="54">
        <v>89</v>
      </c>
      <c r="S23" s="57">
        <f t="shared" si="9"/>
        <v>400767</v>
      </c>
      <c r="T23" s="54">
        <v>400767</v>
      </c>
      <c r="U23" s="54">
        <f t="shared" si="3"/>
        <v>49533</v>
      </c>
      <c r="V23" s="61">
        <v>90</v>
      </c>
      <c r="W23" s="61">
        <v>89</v>
      </c>
      <c r="X23" s="57">
        <f t="shared" si="10"/>
        <v>400.767</v>
      </c>
    </row>
    <row r="24" spans="1:24" x14ac:dyDescent="0.25">
      <c r="A24" s="66" t="s">
        <v>0</v>
      </c>
      <c r="B24" s="59">
        <f t="shared" ref="B24:G24" si="11">SUM(B7:B23)</f>
        <v>12422</v>
      </c>
      <c r="C24" s="59">
        <f t="shared" si="11"/>
        <v>1860</v>
      </c>
      <c r="D24" s="59">
        <f t="shared" si="11"/>
        <v>3998</v>
      </c>
      <c r="E24" s="59">
        <f t="shared" si="11"/>
        <v>13403</v>
      </c>
      <c r="F24" s="59">
        <f t="shared" si="11"/>
        <v>12173.56</v>
      </c>
      <c r="G24" s="59">
        <f t="shared" si="11"/>
        <v>12181</v>
      </c>
      <c r="H24" s="59"/>
      <c r="I24" s="60">
        <f>SUM(I7:I23)</f>
        <v>1767.0000000000002</v>
      </c>
      <c r="J24" s="59">
        <f>SUM(J7:J23)</f>
        <v>1772</v>
      </c>
      <c r="K24" s="59">
        <f>SUM(K7:K23)</f>
        <v>16.231563324756745</v>
      </c>
      <c r="L24" s="59">
        <f>SUM(L7:L23)</f>
        <v>3798.1</v>
      </c>
      <c r="M24" s="59">
        <f>SUM(M7:M23)</f>
        <v>3805</v>
      </c>
      <c r="N24" s="59"/>
      <c r="O24" s="59">
        <f t="shared" ref="O24:U24" si="12">SUM(O7:O23)</f>
        <v>4029</v>
      </c>
      <c r="P24" s="5">
        <f t="shared" si="12"/>
        <v>21787</v>
      </c>
      <c r="Q24" s="5">
        <f t="shared" si="12"/>
        <v>6536100</v>
      </c>
      <c r="R24" s="5"/>
      <c r="S24" s="7">
        <f>SUM(S7:S23)</f>
        <v>5837802</v>
      </c>
      <c r="T24" s="5">
        <f t="shared" si="12"/>
        <v>5837802</v>
      </c>
      <c r="U24" s="5">
        <f t="shared" si="12"/>
        <v>698298</v>
      </c>
      <c r="X24" s="7">
        <f t="shared" ref="X24" si="13">SUM(X7:X23)</f>
        <v>5837.8019999999997</v>
      </c>
    </row>
    <row r="26" spans="1:24" hidden="1" x14ac:dyDescent="0.25"/>
    <row r="27" spans="1:24" hidden="1" x14ac:dyDescent="0.25"/>
    <row r="29" spans="1:24" x14ac:dyDescent="0.25">
      <c r="A29" s="61"/>
    </row>
    <row r="30" spans="1:24" x14ac:dyDescent="0.25">
      <c r="A30" s="61"/>
    </row>
    <row r="31" spans="1:24" x14ac:dyDescent="0.25">
      <c r="A31" s="61"/>
    </row>
    <row r="32" spans="1:24" x14ac:dyDescent="0.25">
      <c r="A32" s="61"/>
    </row>
    <row r="33" spans="1:1" x14ac:dyDescent="0.25">
      <c r="A33" s="61"/>
    </row>
    <row r="34" spans="1:1" x14ac:dyDescent="0.25">
      <c r="A34" s="61"/>
    </row>
    <row r="35" spans="1:1" x14ac:dyDescent="0.25">
      <c r="A35" s="63"/>
    </row>
    <row r="36" spans="1:1" x14ac:dyDescent="0.25">
      <c r="A36" s="64"/>
    </row>
    <row r="37" spans="1:1" x14ac:dyDescent="0.25">
      <c r="A37" s="64"/>
    </row>
    <row r="38" spans="1:1" x14ac:dyDescent="0.25">
      <c r="A38" s="64"/>
    </row>
    <row r="39" spans="1:1" x14ac:dyDescent="0.25">
      <c r="A39" s="64"/>
    </row>
  </sheetData>
  <mergeCells count="4">
    <mergeCell ref="A4:A5"/>
    <mergeCell ref="B4:E4"/>
    <mergeCell ref="G4:U4"/>
    <mergeCell ref="A3:X3"/>
  </mergeCells>
  <pageMargins left="0.31496062992125984" right="0.31496062992125984" top="0.35433070866141736" bottom="0.35433070866141736" header="0.11811023622047245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распределение 2022 расчет</vt:lpstr>
      <vt:lpstr>распределение 2023 расчет</vt:lpstr>
      <vt:lpstr>распределение 2024 расчет</vt:lpstr>
      <vt:lpstr>'распределение 2022 расчет'!Область_печати</vt:lpstr>
      <vt:lpstr>'распределение 2023 расчет'!Область_печати</vt:lpstr>
      <vt:lpstr>'распределение 2024 расчет'!Область_печати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Елена Александровна Павлова</cp:lastModifiedBy>
  <cp:lastPrinted>2021-08-31T08:35:31Z</cp:lastPrinted>
  <dcterms:created xsi:type="dcterms:W3CDTF">2020-07-27T13:12:11Z</dcterms:created>
  <dcterms:modified xsi:type="dcterms:W3CDTF">2021-08-31T08:38:40Z</dcterms:modified>
</cp:coreProperties>
</file>