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КДН безнадз" sheetId="1" r:id="rId1"/>
  </sheets>
  <definedNames>
    <definedName name="_xlnm.Print_Area" localSheetId="0">'КДН безнадз'!$A$1:$N$36</definedName>
  </definedNames>
  <calcPr calcId="145621"/>
</workbook>
</file>

<file path=xl/calcChain.xml><?xml version="1.0" encoding="utf-8"?>
<calcChain xmlns="http://schemas.openxmlformats.org/spreadsheetml/2006/main">
  <c r="J36" i="1" l="1"/>
  <c r="F31" i="1"/>
  <c r="M30" i="1"/>
  <c r="I30" i="1"/>
  <c r="J30" i="1" s="1"/>
  <c r="K30" i="1" s="1"/>
  <c r="L30" i="1" s="1"/>
  <c r="G30" i="1"/>
  <c r="H30" i="1" s="1"/>
  <c r="N30" i="1" s="1"/>
  <c r="E30" i="1"/>
  <c r="D30" i="1"/>
  <c r="C30" i="1"/>
  <c r="H29" i="1"/>
  <c r="G29" i="1"/>
  <c r="E29" i="1"/>
  <c r="C29" i="1" s="1"/>
  <c r="H28" i="1"/>
  <c r="G28" i="1"/>
  <c r="C28" i="1"/>
  <c r="G27" i="1"/>
  <c r="H27" i="1" s="1"/>
  <c r="N27" i="1" s="1"/>
  <c r="C27" i="1"/>
  <c r="N26" i="1"/>
  <c r="H26" i="1"/>
  <c r="G26" i="1"/>
  <c r="C26" i="1"/>
  <c r="M25" i="1"/>
  <c r="I25" i="1"/>
  <c r="J25" i="1" s="1"/>
  <c r="K25" i="1" s="1"/>
  <c r="L25" i="1" s="1"/>
  <c r="G25" i="1"/>
  <c r="H25" i="1" s="1"/>
  <c r="N25" i="1" s="1"/>
  <c r="C25" i="1"/>
  <c r="H24" i="1"/>
  <c r="G24" i="1"/>
  <c r="C24" i="1"/>
  <c r="G23" i="1"/>
  <c r="H23" i="1" s="1"/>
  <c r="N23" i="1" s="1"/>
  <c r="C23" i="1"/>
  <c r="N22" i="1"/>
  <c r="H22" i="1"/>
  <c r="G22" i="1"/>
  <c r="C22" i="1"/>
  <c r="M21" i="1"/>
  <c r="I21" i="1"/>
  <c r="J21" i="1" s="1"/>
  <c r="K21" i="1" s="1"/>
  <c r="L21" i="1" s="1"/>
  <c r="G21" i="1"/>
  <c r="H21" i="1" s="1"/>
  <c r="N21" i="1" s="1"/>
  <c r="C21" i="1"/>
  <c r="H20" i="1"/>
  <c r="G20" i="1"/>
  <c r="E20" i="1"/>
  <c r="G19" i="1"/>
  <c r="H19" i="1" s="1"/>
  <c r="D19" i="1"/>
  <c r="H18" i="1"/>
  <c r="G18" i="1"/>
  <c r="C18" i="1"/>
  <c r="G17" i="1"/>
  <c r="H17" i="1" s="1"/>
  <c r="N17" i="1" s="1"/>
  <c r="E17" i="1"/>
  <c r="D17" i="1"/>
  <c r="C17" i="1"/>
  <c r="N16" i="1"/>
  <c r="H16" i="1"/>
  <c r="G16" i="1"/>
  <c r="E16" i="1"/>
  <c r="D16" i="1"/>
  <c r="C16" i="1"/>
  <c r="M15" i="1"/>
  <c r="I15" i="1"/>
  <c r="J15" i="1" s="1"/>
  <c r="K15" i="1" s="1"/>
  <c r="L15" i="1" s="1"/>
  <c r="G15" i="1"/>
  <c r="H15" i="1" s="1"/>
  <c r="N15" i="1" s="1"/>
  <c r="E15" i="1"/>
  <c r="D15" i="1"/>
  <c r="C15" i="1"/>
  <c r="H14" i="1"/>
  <c r="G14" i="1"/>
  <c r="E14" i="1"/>
  <c r="D14" i="1"/>
  <c r="C14" i="1"/>
  <c r="G13" i="1"/>
  <c r="H13" i="1" s="1"/>
  <c r="N13" i="1" s="1"/>
  <c r="E13" i="1"/>
  <c r="D13" i="1"/>
  <c r="C13" i="1"/>
  <c r="H12" i="1"/>
  <c r="G12" i="1"/>
  <c r="E12" i="1"/>
  <c r="C12" i="1"/>
  <c r="N12" i="1" s="1"/>
  <c r="G11" i="1"/>
  <c r="H11" i="1" s="1"/>
  <c r="D11" i="1"/>
  <c r="H10" i="1"/>
  <c r="G10" i="1"/>
  <c r="E10" i="1"/>
  <c r="D10" i="1" s="1"/>
  <c r="C10" i="1"/>
  <c r="N10" i="1" s="1"/>
  <c r="M9" i="1"/>
  <c r="I9" i="1"/>
  <c r="J9" i="1" s="1"/>
  <c r="K9" i="1" s="1"/>
  <c r="L9" i="1" s="1"/>
  <c r="G9" i="1"/>
  <c r="H9" i="1" s="1"/>
  <c r="N9" i="1" s="1"/>
  <c r="E9" i="1"/>
  <c r="D9" i="1"/>
  <c r="C9" i="1"/>
  <c r="H8" i="1"/>
  <c r="G8" i="1"/>
  <c r="C8" i="1"/>
  <c r="G7" i="1"/>
  <c r="H7" i="1" s="1"/>
  <c r="N7" i="1" s="1"/>
  <c r="C7" i="1"/>
  <c r="H6" i="1"/>
  <c r="G6" i="1"/>
  <c r="E6" i="1"/>
  <c r="C6" i="1"/>
  <c r="N6" i="1" s="1"/>
  <c r="G5" i="1"/>
  <c r="H5" i="1" s="1"/>
  <c r="D5" i="1"/>
  <c r="M8" i="1" l="1"/>
  <c r="I8" i="1"/>
  <c r="J8" i="1" s="1"/>
  <c r="K8" i="1" s="1"/>
  <c r="L8" i="1" s="1"/>
  <c r="D6" i="1"/>
  <c r="D31" i="1" s="1"/>
  <c r="D32" i="1" s="1"/>
  <c r="E5" i="1"/>
  <c r="M6" i="1"/>
  <c r="I6" i="1"/>
  <c r="J6" i="1" s="1"/>
  <c r="K6" i="1" s="1"/>
  <c r="L6" i="1" s="1"/>
  <c r="I7" i="1"/>
  <c r="J7" i="1" s="1"/>
  <c r="K7" i="1" s="1"/>
  <c r="L7" i="1" s="1"/>
  <c r="M7" i="1"/>
  <c r="N8" i="1"/>
  <c r="M14" i="1"/>
  <c r="I14" i="1"/>
  <c r="J14" i="1" s="1"/>
  <c r="K14" i="1" s="1"/>
  <c r="L14" i="1" s="1"/>
  <c r="M18" i="1"/>
  <c r="I18" i="1"/>
  <c r="J18" i="1" s="1"/>
  <c r="K18" i="1" s="1"/>
  <c r="L18" i="1" s="1"/>
  <c r="D20" i="1"/>
  <c r="E19" i="1"/>
  <c r="C19" i="1" s="1"/>
  <c r="M20" i="1"/>
  <c r="M24" i="1"/>
  <c r="I24" i="1"/>
  <c r="J24" i="1" s="1"/>
  <c r="K24" i="1" s="1"/>
  <c r="L24" i="1" s="1"/>
  <c r="M28" i="1"/>
  <c r="I28" i="1"/>
  <c r="J28" i="1" s="1"/>
  <c r="K28" i="1" s="1"/>
  <c r="L28" i="1" s="1"/>
  <c r="M29" i="1"/>
  <c r="I29" i="1"/>
  <c r="J29" i="1" s="1"/>
  <c r="K29" i="1" s="1"/>
  <c r="L29" i="1" s="1"/>
  <c r="M10" i="1"/>
  <c r="I10" i="1"/>
  <c r="J10" i="1" s="1"/>
  <c r="K10" i="1" s="1"/>
  <c r="L10" i="1" s="1"/>
  <c r="I11" i="1"/>
  <c r="J11" i="1" s="1"/>
  <c r="K11" i="1" s="1"/>
  <c r="L11" i="1" s="1"/>
  <c r="D12" i="1"/>
  <c r="E11" i="1"/>
  <c r="C11" i="1" s="1"/>
  <c r="N11" i="1" s="1"/>
  <c r="M12" i="1"/>
  <c r="I12" i="1"/>
  <c r="J12" i="1" s="1"/>
  <c r="K12" i="1" s="1"/>
  <c r="L12" i="1" s="1"/>
  <c r="I13" i="1"/>
  <c r="J13" i="1" s="1"/>
  <c r="K13" i="1" s="1"/>
  <c r="L13" i="1" s="1"/>
  <c r="M13" i="1"/>
  <c r="N14" i="1"/>
  <c r="M16" i="1"/>
  <c r="I16" i="1"/>
  <c r="J16" i="1" s="1"/>
  <c r="K16" i="1" s="1"/>
  <c r="L16" i="1" s="1"/>
  <c r="I17" i="1"/>
  <c r="J17" i="1" s="1"/>
  <c r="K17" i="1" s="1"/>
  <c r="L17" i="1" s="1"/>
  <c r="M17" i="1"/>
  <c r="N18" i="1"/>
  <c r="N19" i="1"/>
  <c r="C20" i="1"/>
  <c r="I20" i="1" s="1"/>
  <c r="J20" i="1" s="1"/>
  <c r="K20" i="1" s="1"/>
  <c r="L20" i="1" s="1"/>
  <c r="N20" i="1"/>
  <c r="M22" i="1"/>
  <c r="I22" i="1"/>
  <c r="J22" i="1" s="1"/>
  <c r="K22" i="1" s="1"/>
  <c r="L22" i="1" s="1"/>
  <c r="I23" i="1"/>
  <c r="J23" i="1" s="1"/>
  <c r="M23" i="1"/>
  <c r="N24" i="1"/>
  <c r="M26" i="1"/>
  <c r="I26" i="1"/>
  <c r="J26" i="1" s="1"/>
  <c r="K26" i="1" s="1"/>
  <c r="L26" i="1" s="1"/>
  <c r="I27" i="1"/>
  <c r="J27" i="1" s="1"/>
  <c r="K27" i="1" s="1"/>
  <c r="L27" i="1" s="1"/>
  <c r="M27" i="1"/>
  <c r="N28" i="1"/>
  <c r="N29" i="1"/>
  <c r="J31" i="1" l="1"/>
  <c r="K23" i="1"/>
  <c r="L23" i="1" s="1"/>
  <c r="M11" i="1"/>
  <c r="M19" i="1"/>
  <c r="I19" i="1"/>
  <c r="J19" i="1" s="1"/>
  <c r="K19" i="1" s="1"/>
  <c r="L19" i="1" s="1"/>
  <c r="C5" i="1"/>
  <c r="E31" i="1"/>
  <c r="C31" i="1" l="1"/>
  <c r="M5" i="1"/>
  <c r="M31" i="1" s="1"/>
  <c r="N5" i="1"/>
  <c r="N31" i="1" s="1"/>
  <c r="I5" i="1"/>
  <c r="J5" i="1" s="1"/>
  <c r="K5" i="1" s="1"/>
  <c r="K31" i="1" l="1"/>
  <c r="L5" i="1"/>
  <c r="L31" i="1" s="1"/>
</calcChain>
</file>

<file path=xl/sharedStrings.xml><?xml version="1.0" encoding="utf-8"?>
<sst xmlns="http://schemas.openxmlformats.org/spreadsheetml/2006/main" count="43" uniqueCount="43">
  <si>
    <t xml:space="preserve">Расчет объема субвенций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на 2022 - 2024 годы  </t>
  </si>
  <si>
    <t>в проект закона на 2022-2024 гг, тыс.руб.</t>
  </si>
  <si>
    <t>Наименование муниципальных образований</t>
  </si>
  <si>
    <t>плановое количество работников комиссии по делам несовершеннолетних (Пi), чел.</t>
  </si>
  <si>
    <t>кол-во детского населения, чел.</t>
  </si>
  <si>
    <t>кол-во детского населения от МР/ГП/ГО, чел.</t>
  </si>
  <si>
    <t>Размер должностного оклада государственного гражданского служащего по должности «Специалист первой категории» (До), руб.</t>
  </si>
  <si>
    <t>Фонд оплаты труда государственного гражданского служащего (До х Z х Е), где Z=55,67 Е=1.302, руб.</t>
  </si>
  <si>
    <t>Фонд оплаты труда специалистов (До х Z х Е х Пi), руб.</t>
  </si>
  <si>
    <t xml:space="preserve">Сумма субвенций на осуществление отдельных государственных полномочий ФОТi х 1,05, руб. Коэффициент увеличения (доля текущих расходов от фонда оплаты труда) при осуществлении деятельности в сфере профилактики безнадз. и прав-ний несовершен. (1,05), руб. </t>
  </si>
  <si>
    <t>Потребность в средствах,                тыс. руб.</t>
  </si>
  <si>
    <t>Бокситогорский МР</t>
  </si>
  <si>
    <t>Город Пикалёво</t>
  </si>
  <si>
    <t>Волосовский МР</t>
  </si>
  <si>
    <t>Волховский МР</t>
  </si>
  <si>
    <t>Всеволожский МР</t>
  </si>
  <si>
    <t>Сертолово</t>
  </si>
  <si>
    <t>Выборгский Р</t>
  </si>
  <si>
    <t>Приморское ГП</t>
  </si>
  <si>
    <t>Светогорское ГП</t>
  </si>
  <si>
    <t>Гатчинский МР</t>
  </si>
  <si>
    <t>Город Коммунар</t>
  </si>
  <si>
    <t>Кингисеппский МР</t>
  </si>
  <si>
    <t>Город Ивангород</t>
  </si>
  <si>
    <t>Киришский МР</t>
  </si>
  <si>
    <t>Кировский МР</t>
  </si>
  <si>
    <t>Отрадненское ГП</t>
  </si>
  <si>
    <t>Лодейнопольский МР</t>
  </si>
  <si>
    <t>Ломоносовский МР</t>
  </si>
  <si>
    <t>Лужский МР</t>
  </si>
  <si>
    <t>Подпорожский МР</t>
  </si>
  <si>
    <t>Приозерский МР</t>
  </si>
  <si>
    <t>Сланцевский МР</t>
  </si>
  <si>
    <t>Сосновоборский ГО</t>
  </si>
  <si>
    <t>Тихвинский МР</t>
  </si>
  <si>
    <t>Тосненский Р</t>
  </si>
  <si>
    <t>Никольское ГП</t>
  </si>
  <si>
    <t>ИТОГО</t>
  </si>
  <si>
    <t>оклад специалиста 1 категории с 01.09.2021</t>
  </si>
  <si>
    <t>кол-во должностных окладов в год (Z)</t>
  </si>
  <si>
    <t>начисления на ФОТ (Е)</t>
  </si>
  <si>
    <t>средства на оплату труда с начислениями на год, тыс. руб.</t>
  </si>
  <si>
    <t>Приложение 47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</si>
</sst>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#,##0.0"/>
    <numFmt numFmtId="165" formatCode="_(* #,##0.00_);_(* \(#,##0.00\);_(* &quot;-&quot;??_);_(@_)"/>
    <numFmt numFmtId="166" formatCode="_(* #,##0.0_);_(* \(#,##0.0\);_(* &quot;-&quot;??_);_(@_)"/>
    <numFmt numFmtId="167" formatCode="_(* #,##0.000_);_(* \(#,##0.000\);_(* &quot;-&quot;??_);_(@_)"/>
    <numFmt numFmtId="168" formatCode="0.0%"/>
    <numFmt numFmtId="169" formatCode="[Blue]\+#,##0.00;[Red]\-#,##0.00;&quot;-&quot;"/>
    <numFmt numFmtId="170" formatCode="00"/>
    <numFmt numFmtId="171" formatCode="_(* #,##0.00_);_(* \(#,##0.00\);_(* \-??_);_(@_)"/>
    <numFmt numFmtId="172" formatCode="#,##0.00;[Red]\-#,##0.00;&quot;-&quot;"/>
    <numFmt numFmtId="173" formatCode="#,##0;[Red]\-#,##0;&quot;-&quot;"/>
    <numFmt numFmtId="174" formatCode="_-* #,##0.00_р_._-;\-* #,##0.00_р_._-;_-* \-??_р_._-;_-@_-"/>
  </numFmts>
  <fonts count="24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1"/>
    </font>
    <font>
      <b/>
      <sz val="10"/>
      <color rgb="FFC00000"/>
      <name val="Calibri"/>
      <family val="2"/>
      <charset val="204"/>
      <scheme val="minor"/>
    </font>
    <font>
      <sz val="8"/>
      <color rgb="FFC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  <font>
      <b/>
      <sz val="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408">
    <xf numFmtId="0" fontId="0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4" fillId="0" borderId="0"/>
    <xf numFmtId="0" fontId="15" fillId="0" borderId="2">
      <alignment horizontal="left" indent="1"/>
    </xf>
    <xf numFmtId="0" fontId="16" fillId="0" borderId="3">
      <alignment horizontal="left" indent="1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168" fontId="20" fillId="0" borderId="0" applyFont="0" applyFill="0" applyBorder="0" applyProtection="0">
      <alignment horizontal="right" vertical="center" indent="1"/>
    </xf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Border="0" applyProtection="0"/>
    <xf numFmtId="9" fontId="2" fillId="0" borderId="0" applyBorder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169" fontId="21" fillId="2" borderId="0" applyFont="0" applyFill="0" applyBorder="0" applyAlignment="0" applyProtection="0">
      <alignment horizontal="right" indent="1"/>
    </xf>
    <xf numFmtId="0" fontId="22" fillId="0" borderId="0" applyFill="0" applyBorder="0">
      <alignment horizontal="center" vertical="center" wrapText="1"/>
    </xf>
    <xf numFmtId="170" fontId="23" fillId="3" borderId="0">
      <alignment horizontal="right" vertical="center" indent="1"/>
    </xf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Border="0" applyProtection="0"/>
    <xf numFmtId="171" fontId="2" fillId="0" borderId="0" applyFill="0" applyBorder="0" applyAlignment="0" applyProtection="0"/>
    <xf numFmtId="172" fontId="20" fillId="0" borderId="0" applyFont="0" applyFill="0" applyBorder="0" applyProtection="0">
      <alignment horizontal="right" vertical="center" indent="1"/>
    </xf>
    <xf numFmtId="165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3" fontId="20" fillId="0" borderId="0" applyFont="0" applyFill="0" applyBorder="0" applyProtection="0">
      <alignment horizontal="right" vertical="center" indent="1"/>
    </xf>
    <xf numFmtId="171" fontId="2" fillId="0" borderId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Border="0" applyProtection="0"/>
    <xf numFmtId="171" fontId="2" fillId="0" borderId="0" applyBorder="0" applyProtection="0"/>
    <xf numFmtId="165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Border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ill="0" applyBorder="0" applyAlignment="0" applyProtection="0"/>
    <xf numFmtId="174" fontId="18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4" fontId="18" fillId="0" borderId="0" applyFill="0" applyBorder="0" applyAlignment="0" applyProtection="0"/>
    <xf numFmtId="171" fontId="2" fillId="0" borderId="0" applyBorder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</cellStyleXfs>
  <cellXfs count="33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0" fontId="7" fillId="0" borderId="0" xfId="1" applyFont="1"/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textRotation="90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16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0" xfId="1" applyFont="1"/>
    <xf numFmtId="166" fontId="13" fillId="0" borderId="1" xfId="3" applyNumberFormat="1" applyFont="1" applyFill="1" applyBorder="1" applyAlignment="1">
      <alignment vertical="center" wrapText="1"/>
    </xf>
    <xf numFmtId="4" fontId="13" fillId="0" borderId="1" xfId="3" applyNumberFormat="1" applyFont="1" applyFill="1" applyBorder="1" applyAlignment="1">
      <alignment vertical="center" wrapText="1"/>
    </xf>
    <xf numFmtId="167" fontId="13" fillId="0" borderId="1" xfId="3" applyNumberFormat="1" applyFont="1" applyFill="1" applyBorder="1" applyAlignment="1">
      <alignment vertical="center" wrapText="1"/>
    </xf>
    <xf numFmtId="165" fontId="13" fillId="0" borderId="1" xfId="4" applyNumberFormat="1" applyFont="1" applyFill="1" applyBorder="1" applyAlignment="1">
      <alignment vertical="center" wrapText="1"/>
    </xf>
    <xf numFmtId="0" fontId="2" fillId="0" borderId="0" xfId="1" applyFont="1" applyAlignment="1">
      <alignment horizontal="right"/>
    </xf>
    <xf numFmtId="0" fontId="13" fillId="0" borderId="1" xfId="2" applyFont="1" applyFill="1" applyBorder="1" applyAlignment="1">
      <alignment horizontal="left" vertical="center" wrapText="1"/>
    </xf>
    <xf numFmtId="0" fontId="13" fillId="0" borderId="1" xfId="1" applyFont="1" applyBorder="1" applyAlignment="1"/>
    <xf numFmtId="2" fontId="4" fillId="0" borderId="0" xfId="1" applyNumberFormat="1" applyFont="1" applyBorder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>
      <alignment horizontal="center" wrapText="1"/>
    </xf>
  </cellXfs>
  <cellStyles count="408">
    <cellStyle name="Excel Built-in Normal" xfId="5"/>
    <cellStyle name="Заголовок 1 2" xfId="6"/>
    <cellStyle name="Заголовок 2 2" xfId="7"/>
    <cellStyle name="Обычный" xfId="0" builtinId="0"/>
    <cellStyle name="Обычный 10" xfId="8"/>
    <cellStyle name="Обычный 10 2" xfId="9"/>
    <cellStyle name="Обычный 10 2 2" xfId="10"/>
    <cellStyle name="Обычный 10 2 2 2" xfId="11"/>
    <cellStyle name="Обычный 10 2 3" xfId="12"/>
    <cellStyle name="Обычный 10 3" xfId="13"/>
    <cellStyle name="Обычный 10 3 2" xfId="14"/>
    <cellStyle name="Обычный 11" xfId="15"/>
    <cellStyle name="Обычный 11 2" xfId="16"/>
    <cellStyle name="Обычный 12" xfId="17"/>
    <cellStyle name="Обычный 12 2" xfId="18"/>
    <cellStyle name="Обычный 13" xfId="19"/>
    <cellStyle name="Обычный 13 2" xfId="20"/>
    <cellStyle name="Обычный 14" xfId="21"/>
    <cellStyle name="Обычный 14 2" xfId="22"/>
    <cellStyle name="Обычный 15" xfId="23"/>
    <cellStyle name="Обычный 15 2" xfId="24"/>
    <cellStyle name="Обычный 16" xfId="25"/>
    <cellStyle name="Обычный 16 2" xfId="26"/>
    <cellStyle name="Обычный 17" xfId="27"/>
    <cellStyle name="Обычный 17 2" xfId="28"/>
    <cellStyle name="Обычный 18" xfId="29"/>
    <cellStyle name="Обычный 18 2" xfId="30"/>
    <cellStyle name="Обычный 19" xfId="31"/>
    <cellStyle name="Обычный 19 2" xfId="32"/>
    <cellStyle name="Обычный 2" xfId="33"/>
    <cellStyle name="Обычный 2 2" xfId="34"/>
    <cellStyle name="Обычный 2 2 2" xfId="35"/>
    <cellStyle name="Обычный 2 2 2 2" xfId="2"/>
    <cellStyle name="Обычный 2 2 3" xfId="36"/>
    <cellStyle name="Обычный 2 2 3 2" xfId="37"/>
    <cellStyle name="Обычный 2 2 4" xfId="38"/>
    <cellStyle name="Обычный 2 3" xfId="39"/>
    <cellStyle name="Обычный 2 3 2" xfId="40"/>
    <cellStyle name="Обычный 2 4" xfId="41"/>
    <cellStyle name="Обычный 2 4 2" xfId="42"/>
    <cellStyle name="Обычный 2 5" xfId="43"/>
    <cellStyle name="Обычный 2_Расчет норматива" xfId="44"/>
    <cellStyle name="Обычный 20" xfId="45"/>
    <cellStyle name="Обычный 20 2" xfId="46"/>
    <cellStyle name="Обычный 21" xfId="47"/>
    <cellStyle name="Обычный 22" xfId="48"/>
    <cellStyle name="Обычный 23" xfId="49"/>
    <cellStyle name="Обычный 24" xfId="50"/>
    <cellStyle name="Обычный 25" xfId="1"/>
    <cellStyle name="Обычный 26" xfId="51"/>
    <cellStyle name="Обычный 27" xfId="52"/>
    <cellStyle name="Обычный 3" xfId="53"/>
    <cellStyle name="Обычный 3 2" xfId="54"/>
    <cellStyle name="Обычный 3 2 2" xfId="55"/>
    <cellStyle name="Обычный 3 3" xfId="56"/>
    <cellStyle name="Обычный 3 3 2" xfId="57"/>
    <cellStyle name="Обычный 3 4" xfId="58"/>
    <cellStyle name="Обычный 4" xfId="59"/>
    <cellStyle name="Обычный 4 2" xfId="60"/>
    <cellStyle name="Обычный 4 2 2" xfId="61"/>
    <cellStyle name="Обычный 4 3" xfId="62"/>
    <cellStyle name="Обычный 5" xfId="63"/>
    <cellStyle name="Обычный 5 2" xfId="64"/>
    <cellStyle name="Обычный 5 2 2" xfId="65"/>
    <cellStyle name="Обычный 5 3" xfId="66"/>
    <cellStyle name="Обычный 5 4" xfId="67"/>
    <cellStyle name="Обычный 6" xfId="68"/>
    <cellStyle name="Обычный 6 2" xfId="69"/>
    <cellStyle name="Обычный 6 2 2" xfId="70"/>
    <cellStyle name="Обычный 6 3" xfId="71"/>
    <cellStyle name="Обычный 7" xfId="72"/>
    <cellStyle name="Обычный 7 2" xfId="73"/>
    <cellStyle name="Обычный 7 2 2" xfId="74"/>
    <cellStyle name="Обычный 7 3" xfId="75"/>
    <cellStyle name="Обычный 8" xfId="76"/>
    <cellStyle name="Обычный 8 2" xfId="77"/>
    <cellStyle name="Обычный 8 2 2" xfId="78"/>
    <cellStyle name="Обычный 8 2 2 2" xfId="79"/>
    <cellStyle name="Обычный 8 2 3" xfId="80"/>
    <cellStyle name="Обычный 8 3" xfId="81"/>
    <cellStyle name="Обычный 8 3 2" xfId="82"/>
    <cellStyle name="Обычный 9" xfId="83"/>
    <cellStyle name="Обычный 9 2" xfId="84"/>
    <cellStyle name="Обычный 9 2 2" xfId="85"/>
    <cellStyle name="Обычный 9 2 2 2" xfId="86"/>
    <cellStyle name="Обычный 9 2 3" xfId="87"/>
    <cellStyle name="Обычный 9 3" xfId="88"/>
    <cellStyle name="Обычный 9 3 2" xfId="89"/>
    <cellStyle name="Процентный 10" xfId="90"/>
    <cellStyle name="Процентный 10 2" xfId="91"/>
    <cellStyle name="Процентный 11" xfId="92"/>
    <cellStyle name="Процентный 11 2" xfId="93"/>
    <cellStyle name="Процентный 12" xfId="94"/>
    <cellStyle name="Процентный 13" xfId="95"/>
    <cellStyle name="Процентный 14" xfId="96"/>
    <cellStyle name="Процентный 15" xfId="97"/>
    <cellStyle name="Процентный 2" xfId="98"/>
    <cellStyle name="Процентный 2 10" xfId="99"/>
    <cellStyle name="Процентный 2 11" xfId="100"/>
    <cellStyle name="Процентный 2 2" xfId="101"/>
    <cellStyle name="Процентный 2 2 2" xfId="102"/>
    <cellStyle name="Процентный 2 2 2 2" xfId="103"/>
    <cellStyle name="Процентный 2 2 3" xfId="104"/>
    <cellStyle name="Процентный 2 2_Школы" xfId="105"/>
    <cellStyle name="Процентный 2 3" xfId="106"/>
    <cellStyle name="Процентный 2 3 2" xfId="107"/>
    <cellStyle name="Процентный 2 4" xfId="108"/>
    <cellStyle name="Процентный 2 4 2" xfId="109"/>
    <cellStyle name="Процентный 2 5" xfId="110"/>
    <cellStyle name="Процентный 2 5 2" xfId="111"/>
    <cellStyle name="Процентный 2 6" xfId="112"/>
    <cellStyle name="Процентный 2 6 2" xfId="113"/>
    <cellStyle name="Процентный 2 7" xfId="114"/>
    <cellStyle name="Процентный 2 7 2" xfId="115"/>
    <cellStyle name="Процентный 2 8" xfId="116"/>
    <cellStyle name="Процентный 2 9" xfId="117"/>
    <cellStyle name="Процентный 2_Школы" xfId="118"/>
    <cellStyle name="Процентный 3" xfId="119"/>
    <cellStyle name="Процентный 3 10" xfId="120"/>
    <cellStyle name="Процентный 3 11" xfId="121"/>
    <cellStyle name="Процентный 3 2" xfId="122"/>
    <cellStyle name="Процентный 3 2 10" xfId="123"/>
    <cellStyle name="Процентный 3 2 2" xfId="124"/>
    <cellStyle name="Процентный 3 2 2 2" xfId="125"/>
    <cellStyle name="Процентный 3 2 2 2 2" xfId="126"/>
    <cellStyle name="Процентный 3 2 2 3" xfId="127"/>
    <cellStyle name="Процентный 3 2 2_Школы" xfId="128"/>
    <cellStyle name="Процентный 3 2 3" xfId="129"/>
    <cellStyle name="Процентный 3 2 3 2" xfId="130"/>
    <cellStyle name="Процентный 3 2 4" xfId="131"/>
    <cellStyle name="Процентный 3 2 4 2" xfId="132"/>
    <cellStyle name="Процентный 3 2 5" xfId="133"/>
    <cellStyle name="Процентный 3 2 5 2" xfId="134"/>
    <cellStyle name="Процентный 3 2 6" xfId="135"/>
    <cellStyle name="Процентный 3 2 6 2" xfId="136"/>
    <cellStyle name="Процентный 3 2 7" xfId="137"/>
    <cellStyle name="Процентный 3 2 8" xfId="138"/>
    <cellStyle name="Процентный 3 2 9" xfId="139"/>
    <cellStyle name="Процентный 3 2_Школы" xfId="140"/>
    <cellStyle name="Процентный 3 3" xfId="141"/>
    <cellStyle name="Процентный 3 3 10" xfId="142"/>
    <cellStyle name="Процентный 3 3 2" xfId="143"/>
    <cellStyle name="Процентный 3 3 2 2" xfId="144"/>
    <cellStyle name="Процентный 3 3 2 2 2" xfId="145"/>
    <cellStyle name="Процентный 3 3 2 3" xfId="146"/>
    <cellStyle name="Процентный 3 3 2_Школы" xfId="147"/>
    <cellStyle name="Процентный 3 3 3" xfId="148"/>
    <cellStyle name="Процентный 3 3 3 2" xfId="149"/>
    <cellStyle name="Процентный 3 3 4" xfId="150"/>
    <cellStyle name="Процентный 3 3 4 2" xfId="151"/>
    <cellStyle name="Процентный 3 3 5" xfId="152"/>
    <cellStyle name="Процентный 3 3 5 2" xfId="153"/>
    <cellStyle name="Процентный 3 3 6" xfId="154"/>
    <cellStyle name="Процентный 3 3 6 2" xfId="155"/>
    <cellStyle name="Процентный 3 3 7" xfId="156"/>
    <cellStyle name="Процентный 3 3 8" xfId="157"/>
    <cellStyle name="Процентный 3 3 9" xfId="158"/>
    <cellStyle name="Процентный 3 3_Школы" xfId="159"/>
    <cellStyle name="Процентный 3 4" xfId="160"/>
    <cellStyle name="Процентный 3 4 10" xfId="161"/>
    <cellStyle name="Процентный 3 4 2" xfId="162"/>
    <cellStyle name="Процентный 3 4 2 2" xfId="163"/>
    <cellStyle name="Процентный 3 4 2 2 2" xfId="164"/>
    <cellStyle name="Процентный 3 4 2 3" xfId="165"/>
    <cellStyle name="Процентный 3 4 2_Школы" xfId="166"/>
    <cellStyle name="Процентный 3 4 3" xfId="167"/>
    <cellStyle name="Процентный 3 4 3 2" xfId="168"/>
    <cellStyle name="Процентный 3 4 4" xfId="169"/>
    <cellStyle name="Процентный 3 4 5" xfId="170"/>
    <cellStyle name="Процентный 3 4 6" xfId="171"/>
    <cellStyle name="Процентный 3 4 7" xfId="172"/>
    <cellStyle name="Процентный 3 4 8" xfId="173"/>
    <cellStyle name="Процентный 3 4 9" xfId="174"/>
    <cellStyle name="Процентный 3 4_Школы" xfId="175"/>
    <cellStyle name="Процентный 3 5" xfId="176"/>
    <cellStyle name="Процентный 3 5 2" xfId="177"/>
    <cellStyle name="Процентный 3 5 2 2" xfId="178"/>
    <cellStyle name="Процентный 3 5 3" xfId="179"/>
    <cellStyle name="Процентный 3 5_Школы" xfId="180"/>
    <cellStyle name="Процентный 3 6" xfId="181"/>
    <cellStyle name="Процентный 3 6 2" xfId="182"/>
    <cellStyle name="Процентный 3 7" xfId="183"/>
    <cellStyle name="Процентный 3 7 2" xfId="184"/>
    <cellStyle name="Процентный 3 8" xfId="185"/>
    <cellStyle name="Процентный 3 8 2" xfId="186"/>
    <cellStyle name="Процентный 3 9" xfId="187"/>
    <cellStyle name="Процентный 3 9 2" xfId="188"/>
    <cellStyle name="Процентный 3_Школы" xfId="189"/>
    <cellStyle name="Процентный 4" xfId="190"/>
    <cellStyle name="Процентный 4 10" xfId="191"/>
    <cellStyle name="Процентный 4 2" xfId="192"/>
    <cellStyle name="Процентный 4 2 2" xfId="193"/>
    <cellStyle name="Процентный 4 2 2 2" xfId="194"/>
    <cellStyle name="Процентный 4 2 3" xfId="195"/>
    <cellStyle name="Процентный 4 2_Школы" xfId="196"/>
    <cellStyle name="Процентный 4 3" xfId="197"/>
    <cellStyle name="Процентный 4 3 2" xfId="198"/>
    <cellStyle name="Процентный 4 4" xfId="199"/>
    <cellStyle name="Процентный 4 4 2" xfId="200"/>
    <cellStyle name="Процентный 4 5" xfId="201"/>
    <cellStyle name="Процентный 4 5 2" xfId="202"/>
    <cellStyle name="Процентный 4 6" xfId="203"/>
    <cellStyle name="Процентный 4 6 2" xfId="204"/>
    <cellStyle name="Процентный 4 7" xfId="205"/>
    <cellStyle name="Процентный 4 8" xfId="206"/>
    <cellStyle name="Процентный 4 9" xfId="207"/>
    <cellStyle name="Процентный 4_Школы" xfId="208"/>
    <cellStyle name="Процентный 5" xfId="209"/>
    <cellStyle name="Процентный 5 2" xfId="210"/>
    <cellStyle name="Процентный 5 2 2" xfId="211"/>
    <cellStyle name="Процентный 5 3" xfId="212"/>
    <cellStyle name="Процентный 5_Школы" xfId="213"/>
    <cellStyle name="Процентный 6" xfId="214"/>
    <cellStyle name="Процентный 6 2" xfId="215"/>
    <cellStyle name="Процентный 6 2 2" xfId="216"/>
    <cellStyle name="Процентный 6 3" xfId="217"/>
    <cellStyle name="Процентный 7" xfId="218"/>
    <cellStyle name="Процентный 7 2" xfId="219"/>
    <cellStyle name="Процентный 8" xfId="220"/>
    <cellStyle name="Процентный 8 2" xfId="221"/>
    <cellStyle name="Процентный 9" xfId="222"/>
    <cellStyle name="Процентный 9 2" xfId="223"/>
    <cellStyle name="Таб: +|-" xfId="224"/>
    <cellStyle name="Таб: Графа" xfId="225"/>
    <cellStyle name="Таб: Номер" xfId="226"/>
    <cellStyle name="Финансовый 10" xfId="227"/>
    <cellStyle name="Финансовый 10 2" xfId="228"/>
    <cellStyle name="Финансовый 11" xfId="229"/>
    <cellStyle name="Финансовый 11 2" xfId="230"/>
    <cellStyle name="Финансовый 12" xfId="231"/>
    <cellStyle name="Финансовый 12 2" xfId="232"/>
    <cellStyle name="Финансовый 13" xfId="3"/>
    <cellStyle name="Финансовый 14" xfId="233"/>
    <cellStyle name="Финансовый 15" xfId="234"/>
    <cellStyle name="Финансовый 16" xfId="235"/>
    <cellStyle name="Финансовый 17" xfId="236"/>
    <cellStyle name="Финансовый 2" xfId="237"/>
    <cellStyle name="Финансовый 2 10" xfId="4"/>
    <cellStyle name="Финансовый 2 11" xfId="238"/>
    <cellStyle name="Финансовый 2 12" xfId="239"/>
    <cellStyle name="Финансовый 2 2" xfId="240"/>
    <cellStyle name="Финансовый 2 2 10" xfId="241"/>
    <cellStyle name="Финансовый 2 2 11" xfId="242"/>
    <cellStyle name="Финансовый 2 2 2" xfId="243"/>
    <cellStyle name="Финансовый 2 2 2 2" xfId="244"/>
    <cellStyle name="Финансовый 2 2 2 2 2" xfId="245"/>
    <cellStyle name="Финансовый 2 2 2 3" xfId="246"/>
    <cellStyle name="Финансовый 2 2 2_Школы" xfId="247"/>
    <cellStyle name="Финансовый 2 2 3" xfId="248"/>
    <cellStyle name="Финансовый 2 2 3 2" xfId="249"/>
    <cellStyle name="Финансовый 2 2 4" xfId="250"/>
    <cellStyle name="Финансовый 2 2 4 2" xfId="251"/>
    <cellStyle name="Финансовый 2 2 5" xfId="252"/>
    <cellStyle name="Финансовый 2 2 5 2" xfId="253"/>
    <cellStyle name="Финансовый 2 2 6" xfId="254"/>
    <cellStyle name="Финансовый 2 2 6 2" xfId="255"/>
    <cellStyle name="Финансовый 2 2 7" xfId="256"/>
    <cellStyle name="Финансовый 2 2 8" xfId="257"/>
    <cellStyle name="Финансовый 2 2 9" xfId="258"/>
    <cellStyle name="Финансовый 2 2_Школы" xfId="259"/>
    <cellStyle name="Финансовый 2 3" xfId="260"/>
    <cellStyle name="Финансовый 2 3 2" xfId="261"/>
    <cellStyle name="Финансовый 2 3 2 2" xfId="262"/>
    <cellStyle name="Финансовый 2 3 3" xfId="263"/>
    <cellStyle name="Финансовый 2 3_Школы" xfId="264"/>
    <cellStyle name="Финансовый 2 4" xfId="265"/>
    <cellStyle name="Финансовый 2 4 2" xfId="266"/>
    <cellStyle name="Финансовый 2 5" xfId="267"/>
    <cellStyle name="Финансовый 2 5 2" xfId="268"/>
    <cellStyle name="Финансовый 2 6" xfId="269"/>
    <cellStyle name="Финансовый 2 6 2" xfId="270"/>
    <cellStyle name="Финансовый 2 7" xfId="271"/>
    <cellStyle name="Финансовый 2 7 2" xfId="272"/>
    <cellStyle name="Финансовый 2 8" xfId="273"/>
    <cellStyle name="Финансовый 2 8 2" xfId="274"/>
    <cellStyle name="Финансовый 2 9" xfId="275"/>
    <cellStyle name="Финансовый 2_Школы" xfId="276"/>
    <cellStyle name="Финансовый 3" xfId="277"/>
    <cellStyle name="Финансовый 3 10" xfId="278"/>
    <cellStyle name="Финансовый 3 11" xfId="279"/>
    <cellStyle name="Финансовый 3 2" xfId="280"/>
    <cellStyle name="Финансовый 3 2 2" xfId="281"/>
    <cellStyle name="Финансовый 3 2 2 2" xfId="282"/>
    <cellStyle name="Финансовый 3 2 3" xfId="283"/>
    <cellStyle name="Финансовый 3 2_Школы" xfId="284"/>
    <cellStyle name="Финансовый 3 3" xfId="285"/>
    <cellStyle name="Финансовый 3 3 2" xfId="286"/>
    <cellStyle name="Финансовый 3 4" xfId="287"/>
    <cellStyle name="Финансовый 3 4 2" xfId="288"/>
    <cellStyle name="Финансовый 3 5" xfId="289"/>
    <cellStyle name="Финансовый 3 5 2" xfId="290"/>
    <cellStyle name="Финансовый 3 6" xfId="291"/>
    <cellStyle name="Финансовый 3 6 2" xfId="292"/>
    <cellStyle name="Финансовый 3 7" xfId="293"/>
    <cellStyle name="Финансовый 3 8" xfId="294"/>
    <cellStyle name="Финансовый 3 9" xfId="295"/>
    <cellStyle name="Финансовый 3_Школы" xfId="296"/>
    <cellStyle name="Финансовый 4" xfId="297"/>
    <cellStyle name="Финансовый 4 10" xfId="298"/>
    <cellStyle name="Финансовый 4 11" xfId="299"/>
    <cellStyle name="Финансовый 4 2" xfId="300"/>
    <cellStyle name="Финансовый 4 2 10" xfId="301"/>
    <cellStyle name="Финансовый 4 2 2" xfId="302"/>
    <cellStyle name="Финансовый 4 2 2 2" xfId="303"/>
    <cellStyle name="Финансовый 4 2 2 2 2" xfId="304"/>
    <cellStyle name="Финансовый 4 2 2 3" xfId="305"/>
    <cellStyle name="Финансовый 4 2 2_Школы" xfId="306"/>
    <cellStyle name="Финансовый 4 2 3" xfId="307"/>
    <cellStyle name="Финансовый 4 2 3 2" xfId="308"/>
    <cellStyle name="Финансовый 4 2 4" xfId="309"/>
    <cellStyle name="Финансовый 4 2 4 2" xfId="310"/>
    <cellStyle name="Финансовый 4 2 5" xfId="311"/>
    <cellStyle name="Финансовый 4 2 5 2" xfId="312"/>
    <cellStyle name="Финансовый 4 2 6" xfId="313"/>
    <cellStyle name="Финансовый 4 2 6 2" xfId="314"/>
    <cellStyle name="Финансовый 4 2 7" xfId="315"/>
    <cellStyle name="Финансовый 4 2 8" xfId="316"/>
    <cellStyle name="Финансовый 4 2 9" xfId="317"/>
    <cellStyle name="Финансовый 4 2_Школы" xfId="318"/>
    <cellStyle name="Финансовый 4 3" xfId="319"/>
    <cellStyle name="Финансовый 4 3 10" xfId="320"/>
    <cellStyle name="Финансовый 4 3 2" xfId="321"/>
    <cellStyle name="Финансовый 4 3 2 2" xfId="322"/>
    <cellStyle name="Финансовый 4 3 2 2 2" xfId="323"/>
    <cellStyle name="Финансовый 4 3 2 3" xfId="324"/>
    <cellStyle name="Финансовый 4 3 2_Школы" xfId="325"/>
    <cellStyle name="Финансовый 4 3 3" xfId="326"/>
    <cellStyle name="Финансовый 4 3 3 2" xfId="327"/>
    <cellStyle name="Финансовый 4 3 4" xfId="328"/>
    <cellStyle name="Финансовый 4 3 4 2" xfId="329"/>
    <cellStyle name="Финансовый 4 3 5" xfId="330"/>
    <cellStyle name="Финансовый 4 3 5 2" xfId="331"/>
    <cellStyle name="Финансовый 4 3 6" xfId="332"/>
    <cellStyle name="Финансовый 4 3 6 2" xfId="333"/>
    <cellStyle name="Финансовый 4 3 7" xfId="334"/>
    <cellStyle name="Финансовый 4 3 8" xfId="335"/>
    <cellStyle name="Финансовый 4 3 9" xfId="336"/>
    <cellStyle name="Финансовый 4 3_Школы" xfId="337"/>
    <cellStyle name="Финансовый 4 4" xfId="338"/>
    <cellStyle name="Финансовый 4 4 10" xfId="339"/>
    <cellStyle name="Финансовый 4 4 2" xfId="340"/>
    <cellStyle name="Финансовый 4 4 2 2" xfId="341"/>
    <cellStyle name="Финансовый 4 4 2 2 2" xfId="342"/>
    <cellStyle name="Финансовый 4 4 2 3" xfId="343"/>
    <cellStyle name="Финансовый 4 4 2_Школы" xfId="344"/>
    <cellStyle name="Финансовый 4 4 3" xfId="345"/>
    <cellStyle name="Финансовый 4 4 3 2" xfId="346"/>
    <cellStyle name="Финансовый 4 4 4" xfId="347"/>
    <cellStyle name="Финансовый 4 4 4 2" xfId="348"/>
    <cellStyle name="Финансовый 4 4 5" xfId="349"/>
    <cellStyle name="Финансовый 4 4 6" xfId="350"/>
    <cellStyle name="Финансовый 4 4 7" xfId="351"/>
    <cellStyle name="Финансовый 4 4 8" xfId="352"/>
    <cellStyle name="Финансовый 4 4 9" xfId="353"/>
    <cellStyle name="Финансовый 4 4_Школы" xfId="354"/>
    <cellStyle name="Финансовый 4 5" xfId="355"/>
    <cellStyle name="Финансовый 4 5 2" xfId="356"/>
    <cellStyle name="Финансовый 4 5 2 2" xfId="357"/>
    <cellStyle name="Финансовый 4 5 3" xfId="358"/>
    <cellStyle name="Финансовый 4 5_Школы" xfId="359"/>
    <cellStyle name="Финансовый 4 6" xfId="360"/>
    <cellStyle name="Финансовый 4 6 2" xfId="361"/>
    <cellStyle name="Финансовый 4 7" xfId="362"/>
    <cellStyle name="Финансовый 4 7 2" xfId="363"/>
    <cellStyle name="Финансовый 4 8" xfId="364"/>
    <cellStyle name="Финансовый 4 8 2" xfId="365"/>
    <cellStyle name="Финансовый 4 9" xfId="366"/>
    <cellStyle name="Финансовый 4 9 2" xfId="367"/>
    <cellStyle name="Финансовый 4_Школы" xfId="368"/>
    <cellStyle name="Финансовый 5" xfId="369"/>
    <cellStyle name="Финансовый 5 10" xfId="370"/>
    <cellStyle name="Финансовый 5 11" xfId="371"/>
    <cellStyle name="Финансовый 5 2" xfId="372"/>
    <cellStyle name="Финансовый 5 2 2" xfId="373"/>
    <cellStyle name="Финансовый 5 2 2 2" xfId="374"/>
    <cellStyle name="Финансовый 5 2 3" xfId="375"/>
    <cellStyle name="Финансовый 5 2_Школы" xfId="376"/>
    <cellStyle name="Финансовый 5 3" xfId="377"/>
    <cellStyle name="Финансовый 5 3 2" xfId="378"/>
    <cellStyle name="Финансовый 5 4" xfId="379"/>
    <cellStyle name="Финансовый 5 4 2" xfId="380"/>
    <cellStyle name="Финансовый 5 5" xfId="381"/>
    <cellStyle name="Финансовый 5 5 2" xfId="382"/>
    <cellStyle name="Финансовый 5 6" xfId="383"/>
    <cellStyle name="Финансовый 5 6 2" xfId="384"/>
    <cellStyle name="Финансовый 5 7" xfId="385"/>
    <cellStyle name="Финансовый 5 7 2" xfId="386"/>
    <cellStyle name="Финансовый 5 8" xfId="387"/>
    <cellStyle name="Финансовый 5 9" xfId="388"/>
    <cellStyle name="Финансовый 5_Школы" xfId="389"/>
    <cellStyle name="Финансовый 6" xfId="390"/>
    <cellStyle name="Финансовый 6 2" xfId="391"/>
    <cellStyle name="Финансовый 6 2 2" xfId="392"/>
    <cellStyle name="Финансовый 6 3" xfId="393"/>
    <cellStyle name="Финансовый 6 4" xfId="394"/>
    <cellStyle name="Финансовый 6_Школы" xfId="395"/>
    <cellStyle name="Финансовый 7" xfId="396"/>
    <cellStyle name="Финансовый 7 2" xfId="397"/>
    <cellStyle name="Финансовый 7 2 2" xfId="398"/>
    <cellStyle name="Финансовый 7 3" xfId="399"/>
    <cellStyle name="Финансовый 7 3 2" xfId="400"/>
    <cellStyle name="Финансовый 7 4" xfId="401"/>
    <cellStyle name="Финансовый 7 4 2" xfId="402"/>
    <cellStyle name="Финансовый 7 5" xfId="403"/>
    <cellStyle name="Финансовый 8" xfId="404"/>
    <cellStyle name="Финансовый 8 2" xfId="405"/>
    <cellStyle name="Финансовый 9" xfId="406"/>
    <cellStyle name="Финансовый 9 2" xfId="4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6"/>
  <sheetViews>
    <sheetView tabSelected="1" view="pageBreakPreview" zoomScaleNormal="175" zoomScaleSheetLayoutView="100" workbookViewId="0">
      <selection activeCell="B2" sqref="B2:K2"/>
    </sheetView>
  </sheetViews>
  <sheetFormatPr defaultRowHeight="12.75" x14ac:dyDescent="0.2"/>
  <cols>
    <col min="1" max="1" width="5" style="1" customWidth="1"/>
    <col min="2" max="2" width="20.5703125" style="1" customWidth="1"/>
    <col min="3" max="3" width="10.28515625" style="1" customWidth="1"/>
    <col min="4" max="4" width="7.5703125" style="1" hidden="1" customWidth="1"/>
    <col min="5" max="5" width="11.5703125" style="1" customWidth="1"/>
    <col min="6" max="6" width="9.140625" style="1" customWidth="1"/>
    <col min="7" max="7" width="16.140625" style="1" customWidth="1"/>
    <col min="8" max="8" width="17.7109375" style="1" customWidth="1"/>
    <col min="9" max="9" width="17.5703125" style="1" bestFit="1" customWidth="1"/>
    <col min="10" max="10" width="20" style="1" customWidth="1"/>
    <col min="11" max="11" width="11.85546875" style="1" bestFit="1" customWidth="1"/>
    <col min="12" max="16384" width="9.140625" style="1"/>
  </cols>
  <sheetData>
    <row r="1" spans="1:14" x14ac:dyDescent="0.2">
      <c r="J1" s="2"/>
      <c r="N1" s="24" t="s">
        <v>42</v>
      </c>
    </row>
    <row r="2" spans="1:14" ht="46.5" customHeight="1" x14ac:dyDescent="0.2">
      <c r="B2" s="27" t="s">
        <v>0</v>
      </c>
      <c r="C2" s="28"/>
      <c r="D2" s="28"/>
      <c r="E2" s="28"/>
      <c r="F2" s="28"/>
      <c r="G2" s="28"/>
      <c r="H2" s="28"/>
      <c r="I2" s="28"/>
      <c r="J2" s="29"/>
      <c r="K2" s="30"/>
      <c r="M2" s="3">
        <v>1.0329999999999999</v>
      </c>
      <c r="N2" s="3">
        <v>1.0329999999999999</v>
      </c>
    </row>
    <row r="3" spans="1:14" x14ac:dyDescent="0.2">
      <c r="L3" s="31" t="s">
        <v>1</v>
      </c>
      <c r="M3" s="32"/>
      <c r="N3" s="32"/>
    </row>
    <row r="4" spans="1:14" ht="104.25" customHeight="1" x14ac:dyDescent="0.2">
      <c r="A4" s="4"/>
      <c r="B4" s="4" t="s">
        <v>2</v>
      </c>
      <c r="C4" s="5" t="s">
        <v>3</v>
      </c>
      <c r="D4" s="5"/>
      <c r="E4" s="5" t="s">
        <v>4</v>
      </c>
      <c r="F4" s="5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6">
        <v>2022</v>
      </c>
      <c r="M4" s="6">
        <v>2023</v>
      </c>
      <c r="N4" s="6">
        <v>2024</v>
      </c>
    </row>
    <row r="5" spans="1:14" x14ac:dyDescent="0.2">
      <c r="A5" s="7">
        <v>1</v>
      </c>
      <c r="B5" s="8" t="s">
        <v>11</v>
      </c>
      <c r="C5" s="9">
        <f>IF(E5/5000&lt;2,2,ROUND(E5/5000,1))</f>
        <v>2</v>
      </c>
      <c r="D5" s="10">
        <f>8285</f>
        <v>8285</v>
      </c>
      <c r="E5" s="10">
        <f>8285-E6</f>
        <v>4185</v>
      </c>
      <c r="F5" s="11">
        <v>5039</v>
      </c>
      <c r="G5" s="12">
        <f>(13035.2*8+13035.2*1.04*4)/12</f>
        <v>13209.002666666667</v>
      </c>
      <c r="H5" s="13">
        <f t="shared" ref="H5:H30" si="0">G5*55.67*1.302</f>
        <v>957419.42234624014</v>
      </c>
      <c r="I5" s="12">
        <f t="shared" ref="I5:I30" si="1">H5*C5</f>
        <v>1914838.8446924803</v>
      </c>
      <c r="J5" s="12">
        <f>I5*1.05</f>
        <v>2010580.7869271045</v>
      </c>
      <c r="K5" s="14">
        <f>ROUND(J5/1000,1)</f>
        <v>2010.6</v>
      </c>
      <c r="L5" s="14">
        <f>K5</f>
        <v>2010.6</v>
      </c>
      <c r="M5" s="14">
        <f>ROUND(H5*$M$2*C5*1.04/1000,1)</f>
        <v>2057.1</v>
      </c>
      <c r="N5" s="14">
        <f>ROUND(H5*$M$2*$N$2*C5*1.04/1000,1)</f>
        <v>2125</v>
      </c>
    </row>
    <row r="6" spans="1:14" x14ac:dyDescent="0.2">
      <c r="A6" s="7">
        <v>2</v>
      </c>
      <c r="B6" s="8" t="s">
        <v>12</v>
      </c>
      <c r="C6" s="9">
        <f t="shared" ref="C6:C30" si="2">IF(E6/5000&lt;2,2,ROUND(E6/5000,1))</f>
        <v>2</v>
      </c>
      <c r="D6" s="10">
        <f>E6</f>
        <v>4100</v>
      </c>
      <c r="E6" s="10">
        <f>F6</f>
        <v>4100</v>
      </c>
      <c r="F6" s="11">
        <v>4100</v>
      </c>
      <c r="G6" s="12">
        <f t="shared" ref="G6:G30" si="3">(13035.2*8+13035.2*1.04*4)/12</f>
        <v>13209.002666666667</v>
      </c>
      <c r="H6" s="13">
        <f t="shared" si="0"/>
        <v>957419.42234624014</v>
      </c>
      <c r="I6" s="12">
        <f t="shared" si="1"/>
        <v>1914838.8446924803</v>
      </c>
      <c r="J6" s="12">
        <f t="shared" ref="J6:J30" si="4">I6*1.05</f>
        <v>2010580.7869271045</v>
      </c>
      <c r="K6" s="14">
        <f t="shared" ref="K6:K30" si="5">ROUND(J6/1000,1)</f>
        <v>2010.6</v>
      </c>
      <c r="L6" s="14">
        <f t="shared" ref="L6:L30" si="6">K6</f>
        <v>2010.6</v>
      </c>
      <c r="M6" s="14">
        <f t="shared" ref="M6:M30" si="7">ROUND(H6*$M$2*C6*1.04/1000,1)</f>
        <v>2057.1</v>
      </c>
      <c r="N6" s="14">
        <f t="shared" ref="N6:N30" si="8">ROUND(H6*$M$2*$N$2*C6*1.04/1000,1)</f>
        <v>2125</v>
      </c>
    </row>
    <row r="7" spans="1:14" x14ac:dyDescent="0.2">
      <c r="A7" s="7">
        <v>3</v>
      </c>
      <c r="B7" s="8" t="s">
        <v>13</v>
      </c>
      <c r="C7" s="9">
        <f t="shared" si="2"/>
        <v>2</v>
      </c>
      <c r="D7" s="10">
        <v>9614</v>
      </c>
      <c r="E7" s="10">
        <v>9614</v>
      </c>
      <c r="F7" s="11">
        <v>9614</v>
      </c>
      <c r="G7" s="12">
        <f t="shared" si="3"/>
        <v>13209.002666666667</v>
      </c>
      <c r="H7" s="13">
        <f t="shared" si="0"/>
        <v>957419.42234624014</v>
      </c>
      <c r="I7" s="12">
        <f t="shared" si="1"/>
        <v>1914838.8446924803</v>
      </c>
      <c r="J7" s="12">
        <f t="shared" si="4"/>
        <v>2010580.7869271045</v>
      </c>
      <c r="K7" s="14">
        <f t="shared" si="5"/>
        <v>2010.6</v>
      </c>
      <c r="L7" s="14">
        <f t="shared" si="6"/>
        <v>2010.6</v>
      </c>
      <c r="M7" s="14">
        <f t="shared" si="7"/>
        <v>2057.1</v>
      </c>
      <c r="N7" s="14">
        <f t="shared" si="8"/>
        <v>2125</v>
      </c>
    </row>
    <row r="8" spans="1:14" x14ac:dyDescent="0.2">
      <c r="A8" s="7">
        <v>4</v>
      </c>
      <c r="B8" s="8" t="s">
        <v>14</v>
      </c>
      <c r="C8" s="9">
        <f t="shared" si="2"/>
        <v>2.9</v>
      </c>
      <c r="D8" s="10">
        <v>14462</v>
      </c>
      <c r="E8" s="10">
        <v>14462</v>
      </c>
      <c r="F8" s="11">
        <v>14462</v>
      </c>
      <c r="G8" s="12">
        <f t="shared" si="3"/>
        <v>13209.002666666667</v>
      </c>
      <c r="H8" s="13">
        <f t="shared" si="0"/>
        <v>957419.42234624014</v>
      </c>
      <c r="I8" s="12">
        <f t="shared" si="1"/>
        <v>2776516.3248040965</v>
      </c>
      <c r="J8" s="12">
        <f t="shared" si="4"/>
        <v>2915342.1410443014</v>
      </c>
      <c r="K8" s="14">
        <f t="shared" si="5"/>
        <v>2915.3</v>
      </c>
      <c r="L8" s="14">
        <f t="shared" si="6"/>
        <v>2915.3</v>
      </c>
      <c r="M8" s="14">
        <f t="shared" si="7"/>
        <v>2982.9</v>
      </c>
      <c r="N8" s="14">
        <f t="shared" si="8"/>
        <v>3081.3</v>
      </c>
    </row>
    <row r="9" spans="1:14" x14ac:dyDescent="0.2">
      <c r="A9" s="7">
        <v>5</v>
      </c>
      <c r="B9" s="8" t="s">
        <v>15</v>
      </c>
      <c r="C9" s="9">
        <f t="shared" si="2"/>
        <v>14.6</v>
      </c>
      <c r="D9" s="10">
        <f>84181</f>
        <v>84181</v>
      </c>
      <c r="E9" s="10">
        <f>84181-E10</f>
        <v>73081</v>
      </c>
      <c r="F9" s="11">
        <v>78728</v>
      </c>
      <c r="G9" s="12">
        <f t="shared" si="3"/>
        <v>13209.002666666667</v>
      </c>
      <c r="H9" s="13">
        <f t="shared" si="0"/>
        <v>957419.42234624014</v>
      </c>
      <c r="I9" s="12">
        <f t="shared" si="1"/>
        <v>13978323.566255106</v>
      </c>
      <c r="J9" s="12">
        <f t="shared" si="4"/>
        <v>14677239.744567862</v>
      </c>
      <c r="K9" s="14">
        <f t="shared" si="5"/>
        <v>14677.2</v>
      </c>
      <c r="L9" s="14">
        <f t="shared" si="6"/>
        <v>14677.2</v>
      </c>
      <c r="M9" s="14">
        <f t="shared" si="7"/>
        <v>15017.2</v>
      </c>
      <c r="N9" s="14">
        <f t="shared" si="8"/>
        <v>15512.8</v>
      </c>
    </row>
    <row r="10" spans="1:14" x14ac:dyDescent="0.2">
      <c r="A10" s="7">
        <v>6</v>
      </c>
      <c r="B10" s="8" t="s">
        <v>16</v>
      </c>
      <c r="C10" s="9">
        <f t="shared" si="2"/>
        <v>2.2000000000000002</v>
      </c>
      <c r="D10" s="10">
        <f>E10</f>
        <v>11100</v>
      </c>
      <c r="E10" s="10">
        <f>F10</f>
        <v>11100</v>
      </c>
      <c r="F10" s="11">
        <v>11100</v>
      </c>
      <c r="G10" s="12">
        <f t="shared" si="3"/>
        <v>13209.002666666667</v>
      </c>
      <c r="H10" s="13">
        <f t="shared" si="0"/>
        <v>957419.42234624014</v>
      </c>
      <c r="I10" s="12">
        <f t="shared" si="1"/>
        <v>2106322.7291617286</v>
      </c>
      <c r="J10" s="12">
        <f t="shared" si="4"/>
        <v>2211638.865619815</v>
      </c>
      <c r="K10" s="14">
        <f t="shared" si="5"/>
        <v>2211.6</v>
      </c>
      <c r="L10" s="14">
        <f t="shared" si="6"/>
        <v>2211.6</v>
      </c>
      <c r="M10" s="14">
        <f t="shared" si="7"/>
        <v>2262.9</v>
      </c>
      <c r="N10" s="14">
        <f t="shared" si="8"/>
        <v>2337.5</v>
      </c>
    </row>
    <row r="11" spans="1:14" x14ac:dyDescent="0.2">
      <c r="A11" s="7">
        <v>7</v>
      </c>
      <c r="B11" s="8" t="s">
        <v>17</v>
      </c>
      <c r="C11" s="9">
        <f t="shared" si="2"/>
        <v>5</v>
      </c>
      <c r="D11" s="10">
        <f>32255</f>
        <v>32255</v>
      </c>
      <c r="E11" s="10">
        <f>32255-E12-E13</f>
        <v>25113</v>
      </c>
      <c r="F11" s="11">
        <v>25113</v>
      </c>
      <c r="G11" s="12">
        <f t="shared" si="3"/>
        <v>13209.002666666667</v>
      </c>
      <c r="H11" s="13">
        <f t="shared" si="0"/>
        <v>957419.42234624014</v>
      </c>
      <c r="I11" s="12">
        <f t="shared" si="1"/>
        <v>4787097.1117312005</v>
      </c>
      <c r="J11" s="12">
        <f t="shared" si="4"/>
        <v>5026451.9673177609</v>
      </c>
      <c r="K11" s="14">
        <f t="shared" si="5"/>
        <v>5026.5</v>
      </c>
      <c r="L11" s="14">
        <f t="shared" si="6"/>
        <v>5026.5</v>
      </c>
      <c r="M11" s="14">
        <f t="shared" si="7"/>
        <v>5142.8999999999996</v>
      </c>
      <c r="N11" s="14">
        <f t="shared" si="8"/>
        <v>5312.6</v>
      </c>
    </row>
    <row r="12" spans="1:14" x14ac:dyDescent="0.2">
      <c r="A12" s="7">
        <v>8</v>
      </c>
      <c r="B12" s="8" t="s">
        <v>18</v>
      </c>
      <c r="C12" s="9">
        <f t="shared" si="2"/>
        <v>2</v>
      </c>
      <c r="D12" s="10">
        <f>E12</f>
        <v>2073</v>
      </c>
      <c r="E12" s="10">
        <f>F12</f>
        <v>2073</v>
      </c>
      <c r="F12" s="11">
        <v>2073</v>
      </c>
      <c r="G12" s="12">
        <f t="shared" si="3"/>
        <v>13209.002666666667</v>
      </c>
      <c r="H12" s="13">
        <f t="shared" si="0"/>
        <v>957419.42234624014</v>
      </c>
      <c r="I12" s="12">
        <f t="shared" si="1"/>
        <v>1914838.8446924803</v>
      </c>
      <c r="J12" s="12">
        <f t="shared" si="4"/>
        <v>2010580.7869271045</v>
      </c>
      <c r="K12" s="14">
        <f t="shared" si="5"/>
        <v>2010.6</v>
      </c>
      <c r="L12" s="14">
        <f t="shared" si="6"/>
        <v>2010.6</v>
      </c>
      <c r="M12" s="14">
        <f t="shared" si="7"/>
        <v>2057.1</v>
      </c>
      <c r="N12" s="14">
        <f t="shared" si="8"/>
        <v>2125</v>
      </c>
    </row>
    <row r="13" spans="1:14" x14ac:dyDescent="0.2">
      <c r="A13" s="7">
        <v>9</v>
      </c>
      <c r="B13" s="8" t="s">
        <v>19</v>
      </c>
      <c r="C13" s="9">
        <f t="shared" si="2"/>
        <v>2</v>
      </c>
      <c r="D13" s="10">
        <f>E13</f>
        <v>5069</v>
      </c>
      <c r="E13" s="10">
        <f>F13</f>
        <v>5069</v>
      </c>
      <c r="F13" s="11">
        <v>5069</v>
      </c>
      <c r="G13" s="12">
        <f t="shared" si="3"/>
        <v>13209.002666666667</v>
      </c>
      <c r="H13" s="13">
        <f t="shared" si="0"/>
        <v>957419.42234624014</v>
      </c>
      <c r="I13" s="12">
        <f t="shared" si="1"/>
        <v>1914838.8446924803</v>
      </c>
      <c r="J13" s="12">
        <f t="shared" si="4"/>
        <v>2010580.7869271045</v>
      </c>
      <c r="K13" s="14">
        <f t="shared" si="5"/>
        <v>2010.6</v>
      </c>
      <c r="L13" s="14">
        <f t="shared" si="6"/>
        <v>2010.6</v>
      </c>
      <c r="M13" s="14">
        <f t="shared" si="7"/>
        <v>2057.1</v>
      </c>
      <c r="N13" s="14">
        <f t="shared" si="8"/>
        <v>2125</v>
      </c>
    </row>
    <row r="14" spans="1:14" x14ac:dyDescent="0.2">
      <c r="A14" s="7">
        <v>10</v>
      </c>
      <c r="B14" s="8" t="s">
        <v>20</v>
      </c>
      <c r="C14" s="9">
        <f t="shared" si="2"/>
        <v>6.5</v>
      </c>
      <c r="D14" s="10">
        <f>38583</f>
        <v>38583</v>
      </c>
      <c r="E14" s="10">
        <f>38583-E15</f>
        <v>32508</v>
      </c>
      <c r="F14" s="11">
        <v>40533</v>
      </c>
      <c r="G14" s="12">
        <f t="shared" si="3"/>
        <v>13209.002666666667</v>
      </c>
      <c r="H14" s="13">
        <f t="shared" si="0"/>
        <v>957419.42234624014</v>
      </c>
      <c r="I14" s="12">
        <f t="shared" si="1"/>
        <v>6223226.2452505613</v>
      </c>
      <c r="J14" s="12">
        <f t="shared" si="4"/>
        <v>6534387.5575130899</v>
      </c>
      <c r="K14" s="14">
        <f t="shared" si="5"/>
        <v>6534.4</v>
      </c>
      <c r="L14" s="14">
        <f t="shared" si="6"/>
        <v>6534.4</v>
      </c>
      <c r="M14" s="14">
        <f t="shared" si="7"/>
        <v>6685.7</v>
      </c>
      <c r="N14" s="14">
        <f t="shared" si="8"/>
        <v>6906.4</v>
      </c>
    </row>
    <row r="15" spans="1:14" x14ac:dyDescent="0.2">
      <c r="A15" s="7">
        <v>11</v>
      </c>
      <c r="B15" s="8" t="s">
        <v>21</v>
      </c>
      <c r="C15" s="9">
        <f t="shared" si="2"/>
        <v>2</v>
      </c>
      <c r="D15" s="10">
        <f>E15</f>
        <v>6075</v>
      </c>
      <c r="E15" s="10">
        <f>F15</f>
        <v>6075</v>
      </c>
      <c r="F15" s="11">
        <v>6075</v>
      </c>
      <c r="G15" s="12">
        <f t="shared" si="3"/>
        <v>13209.002666666667</v>
      </c>
      <c r="H15" s="13">
        <f t="shared" si="0"/>
        <v>957419.42234624014</v>
      </c>
      <c r="I15" s="12">
        <f t="shared" si="1"/>
        <v>1914838.8446924803</v>
      </c>
      <c r="J15" s="12">
        <f t="shared" si="4"/>
        <v>2010580.7869271045</v>
      </c>
      <c r="K15" s="14">
        <f t="shared" si="5"/>
        <v>2010.6</v>
      </c>
      <c r="L15" s="14">
        <f t="shared" si="6"/>
        <v>2010.6</v>
      </c>
      <c r="M15" s="14">
        <f t="shared" si="7"/>
        <v>2057.1</v>
      </c>
      <c r="N15" s="14">
        <f t="shared" si="8"/>
        <v>2125</v>
      </c>
    </row>
    <row r="16" spans="1:14" x14ac:dyDescent="0.2">
      <c r="A16" s="7">
        <v>12</v>
      </c>
      <c r="B16" s="8" t="s">
        <v>22</v>
      </c>
      <c r="C16" s="9">
        <f t="shared" si="2"/>
        <v>2.2999999999999998</v>
      </c>
      <c r="D16" s="10">
        <f>13596</f>
        <v>13596</v>
      </c>
      <c r="E16" s="10">
        <f>13596-E17</f>
        <v>11696</v>
      </c>
      <c r="F16" s="11">
        <v>13596</v>
      </c>
      <c r="G16" s="12">
        <f t="shared" si="3"/>
        <v>13209.002666666667</v>
      </c>
      <c r="H16" s="13">
        <f t="shared" si="0"/>
        <v>957419.42234624014</v>
      </c>
      <c r="I16" s="12">
        <f t="shared" si="1"/>
        <v>2202064.6713963524</v>
      </c>
      <c r="J16" s="12">
        <f t="shared" si="4"/>
        <v>2312167.90496617</v>
      </c>
      <c r="K16" s="14">
        <f t="shared" si="5"/>
        <v>2312.1999999999998</v>
      </c>
      <c r="L16" s="14">
        <f t="shared" si="6"/>
        <v>2312.1999999999998</v>
      </c>
      <c r="M16" s="14">
        <f t="shared" si="7"/>
        <v>2365.6999999999998</v>
      </c>
      <c r="N16" s="14">
        <f t="shared" si="8"/>
        <v>2443.8000000000002</v>
      </c>
    </row>
    <row r="17" spans="1:14" x14ac:dyDescent="0.2">
      <c r="A17" s="7">
        <v>13</v>
      </c>
      <c r="B17" s="8" t="s">
        <v>23</v>
      </c>
      <c r="C17" s="9">
        <f t="shared" si="2"/>
        <v>2</v>
      </c>
      <c r="D17" s="10">
        <f>E17</f>
        <v>1900</v>
      </c>
      <c r="E17" s="10">
        <f>F17</f>
        <v>1900</v>
      </c>
      <c r="F17" s="11">
        <v>1900</v>
      </c>
      <c r="G17" s="12">
        <f t="shared" si="3"/>
        <v>13209.002666666667</v>
      </c>
      <c r="H17" s="13">
        <f t="shared" si="0"/>
        <v>957419.42234624014</v>
      </c>
      <c r="I17" s="12">
        <f t="shared" si="1"/>
        <v>1914838.8446924803</v>
      </c>
      <c r="J17" s="12">
        <f t="shared" si="4"/>
        <v>2010580.7869271045</v>
      </c>
      <c r="K17" s="14">
        <f t="shared" si="5"/>
        <v>2010.6</v>
      </c>
      <c r="L17" s="14">
        <f t="shared" si="6"/>
        <v>2010.6</v>
      </c>
      <c r="M17" s="14">
        <f t="shared" si="7"/>
        <v>2057.1</v>
      </c>
      <c r="N17" s="14">
        <f t="shared" si="8"/>
        <v>2125</v>
      </c>
    </row>
    <row r="18" spans="1:14" x14ac:dyDescent="0.2">
      <c r="A18" s="7">
        <v>14</v>
      </c>
      <c r="B18" s="8" t="s">
        <v>24</v>
      </c>
      <c r="C18" s="9">
        <f t="shared" si="2"/>
        <v>2.4</v>
      </c>
      <c r="D18" s="10">
        <v>11839</v>
      </c>
      <c r="E18" s="15">
        <v>11839</v>
      </c>
      <c r="F18" s="11">
        <v>11839</v>
      </c>
      <c r="G18" s="12">
        <f t="shared" si="3"/>
        <v>13209.002666666667</v>
      </c>
      <c r="H18" s="13">
        <f t="shared" si="0"/>
        <v>957419.42234624014</v>
      </c>
      <c r="I18" s="12">
        <f t="shared" si="1"/>
        <v>2297806.6136309761</v>
      </c>
      <c r="J18" s="12">
        <f t="shared" si="4"/>
        <v>2412696.944312525</v>
      </c>
      <c r="K18" s="14">
        <f t="shared" si="5"/>
        <v>2412.6999999999998</v>
      </c>
      <c r="L18" s="14">
        <f t="shared" si="6"/>
        <v>2412.6999999999998</v>
      </c>
      <c r="M18" s="14">
        <f t="shared" si="7"/>
        <v>2468.6</v>
      </c>
      <c r="N18" s="14">
        <f t="shared" si="8"/>
        <v>2550</v>
      </c>
    </row>
    <row r="19" spans="1:14" x14ac:dyDescent="0.2">
      <c r="A19" s="7">
        <v>15</v>
      </c>
      <c r="B19" s="8" t="s">
        <v>25</v>
      </c>
      <c r="C19" s="9">
        <f t="shared" si="2"/>
        <v>2.4</v>
      </c>
      <c r="D19" s="10">
        <f>17379</f>
        <v>17379</v>
      </c>
      <c r="E19" s="10">
        <f>17379-E20</f>
        <v>12063</v>
      </c>
      <c r="F19" s="11">
        <v>13359</v>
      </c>
      <c r="G19" s="12">
        <f t="shared" si="3"/>
        <v>13209.002666666667</v>
      </c>
      <c r="H19" s="13">
        <f t="shared" si="0"/>
        <v>957419.42234624014</v>
      </c>
      <c r="I19" s="12">
        <f t="shared" si="1"/>
        <v>2297806.6136309761</v>
      </c>
      <c r="J19" s="12">
        <f t="shared" si="4"/>
        <v>2412696.944312525</v>
      </c>
      <c r="K19" s="14">
        <f t="shared" si="5"/>
        <v>2412.6999999999998</v>
      </c>
      <c r="L19" s="14">
        <f t="shared" si="6"/>
        <v>2412.6999999999998</v>
      </c>
      <c r="M19" s="14">
        <f t="shared" si="7"/>
        <v>2468.6</v>
      </c>
      <c r="N19" s="14">
        <f t="shared" si="8"/>
        <v>2550</v>
      </c>
    </row>
    <row r="20" spans="1:14" x14ac:dyDescent="0.2">
      <c r="A20" s="7">
        <v>16</v>
      </c>
      <c r="B20" s="8" t="s">
        <v>26</v>
      </c>
      <c r="C20" s="9">
        <f t="shared" si="2"/>
        <v>2</v>
      </c>
      <c r="D20" s="10">
        <f>E20</f>
        <v>5316</v>
      </c>
      <c r="E20" s="10">
        <f>F20</f>
        <v>5316</v>
      </c>
      <c r="F20" s="11">
        <v>5316</v>
      </c>
      <c r="G20" s="12">
        <f t="shared" si="3"/>
        <v>13209.002666666667</v>
      </c>
      <c r="H20" s="13">
        <f t="shared" si="0"/>
        <v>957419.42234624014</v>
      </c>
      <c r="I20" s="12">
        <f t="shared" si="1"/>
        <v>1914838.8446924803</v>
      </c>
      <c r="J20" s="12">
        <f t="shared" si="4"/>
        <v>2010580.7869271045</v>
      </c>
      <c r="K20" s="14">
        <f t="shared" si="5"/>
        <v>2010.6</v>
      </c>
      <c r="L20" s="14">
        <f t="shared" si="6"/>
        <v>2010.6</v>
      </c>
      <c r="M20" s="14">
        <f t="shared" si="7"/>
        <v>2057.1</v>
      </c>
      <c r="N20" s="14">
        <f t="shared" si="8"/>
        <v>2125</v>
      </c>
    </row>
    <row r="21" spans="1:14" x14ac:dyDescent="0.2">
      <c r="A21" s="7">
        <v>17</v>
      </c>
      <c r="B21" s="8" t="s">
        <v>27</v>
      </c>
      <c r="C21" s="9">
        <f t="shared" si="2"/>
        <v>2</v>
      </c>
      <c r="D21" s="10">
        <v>4677</v>
      </c>
      <c r="E21" s="10">
        <v>4677</v>
      </c>
      <c r="F21" s="11">
        <v>4677</v>
      </c>
      <c r="G21" s="12">
        <f t="shared" si="3"/>
        <v>13209.002666666667</v>
      </c>
      <c r="H21" s="13">
        <f t="shared" si="0"/>
        <v>957419.42234624014</v>
      </c>
      <c r="I21" s="12">
        <f t="shared" si="1"/>
        <v>1914838.8446924803</v>
      </c>
      <c r="J21" s="12">
        <f t="shared" si="4"/>
        <v>2010580.7869271045</v>
      </c>
      <c r="K21" s="14">
        <f t="shared" si="5"/>
        <v>2010.6</v>
      </c>
      <c r="L21" s="14">
        <f t="shared" si="6"/>
        <v>2010.6</v>
      </c>
      <c r="M21" s="14">
        <f t="shared" si="7"/>
        <v>2057.1</v>
      </c>
      <c r="N21" s="14">
        <f t="shared" si="8"/>
        <v>2125</v>
      </c>
    </row>
    <row r="22" spans="1:14" x14ac:dyDescent="0.2">
      <c r="A22" s="7">
        <v>18</v>
      </c>
      <c r="B22" s="8" t="s">
        <v>28</v>
      </c>
      <c r="C22" s="9">
        <f t="shared" si="2"/>
        <v>2.5</v>
      </c>
      <c r="D22" s="10">
        <v>12504</v>
      </c>
      <c r="E22" s="10">
        <v>12504</v>
      </c>
      <c r="F22" s="11">
        <v>13215</v>
      </c>
      <c r="G22" s="12">
        <f t="shared" si="3"/>
        <v>13209.002666666667</v>
      </c>
      <c r="H22" s="13">
        <f t="shared" si="0"/>
        <v>957419.42234624014</v>
      </c>
      <c r="I22" s="12">
        <f t="shared" si="1"/>
        <v>2393548.5558656002</v>
      </c>
      <c r="J22" s="12">
        <f t="shared" si="4"/>
        <v>2513225.9836588805</v>
      </c>
      <c r="K22" s="14">
        <f t="shared" si="5"/>
        <v>2513.1999999999998</v>
      </c>
      <c r="L22" s="14">
        <f t="shared" si="6"/>
        <v>2513.1999999999998</v>
      </c>
      <c r="M22" s="14">
        <f t="shared" si="7"/>
        <v>2571.4</v>
      </c>
      <c r="N22" s="14">
        <f t="shared" si="8"/>
        <v>2656.3</v>
      </c>
    </row>
    <row r="23" spans="1:14" x14ac:dyDescent="0.2">
      <c r="A23" s="7">
        <v>19</v>
      </c>
      <c r="B23" s="8" t="s">
        <v>29</v>
      </c>
      <c r="C23" s="9">
        <f t="shared" si="2"/>
        <v>2.2999999999999998</v>
      </c>
      <c r="D23" s="10">
        <v>11635</v>
      </c>
      <c r="E23" s="10">
        <v>11635</v>
      </c>
      <c r="F23" s="11">
        <v>12000</v>
      </c>
      <c r="G23" s="12">
        <f t="shared" si="3"/>
        <v>13209.002666666667</v>
      </c>
      <c r="H23" s="13">
        <f t="shared" si="0"/>
        <v>957419.42234624014</v>
      </c>
      <c r="I23" s="12">
        <f t="shared" si="1"/>
        <v>2202064.6713963524</v>
      </c>
      <c r="J23" s="12">
        <f t="shared" si="4"/>
        <v>2312167.90496617</v>
      </c>
      <c r="K23" s="14">
        <f t="shared" si="5"/>
        <v>2312.1999999999998</v>
      </c>
      <c r="L23" s="14">
        <f t="shared" si="6"/>
        <v>2312.1999999999998</v>
      </c>
      <c r="M23" s="14">
        <f t="shared" si="7"/>
        <v>2365.6999999999998</v>
      </c>
      <c r="N23" s="14">
        <f t="shared" si="8"/>
        <v>2443.8000000000002</v>
      </c>
    </row>
    <row r="24" spans="1:14" x14ac:dyDescent="0.2">
      <c r="A24" s="7">
        <v>20</v>
      </c>
      <c r="B24" s="8" t="s">
        <v>30</v>
      </c>
      <c r="C24" s="9">
        <f t="shared" si="2"/>
        <v>2</v>
      </c>
      <c r="D24" s="10">
        <v>4892</v>
      </c>
      <c r="E24" s="10">
        <v>4892</v>
      </c>
      <c r="F24" s="11">
        <v>4178</v>
      </c>
      <c r="G24" s="12">
        <f t="shared" si="3"/>
        <v>13209.002666666667</v>
      </c>
      <c r="H24" s="13">
        <f t="shared" si="0"/>
        <v>957419.42234624014</v>
      </c>
      <c r="I24" s="12">
        <f t="shared" si="1"/>
        <v>1914838.8446924803</v>
      </c>
      <c r="J24" s="12">
        <f t="shared" si="4"/>
        <v>2010580.7869271045</v>
      </c>
      <c r="K24" s="14">
        <f t="shared" si="5"/>
        <v>2010.6</v>
      </c>
      <c r="L24" s="14">
        <f t="shared" si="6"/>
        <v>2010.6</v>
      </c>
      <c r="M24" s="14">
        <f t="shared" si="7"/>
        <v>2057.1</v>
      </c>
      <c r="N24" s="14">
        <f t="shared" si="8"/>
        <v>2125</v>
      </c>
    </row>
    <row r="25" spans="1:14" x14ac:dyDescent="0.2">
      <c r="A25" s="7">
        <v>21</v>
      </c>
      <c r="B25" s="8" t="s">
        <v>31</v>
      </c>
      <c r="C25" s="9">
        <f t="shared" si="2"/>
        <v>2.1</v>
      </c>
      <c r="D25" s="10">
        <v>10408</v>
      </c>
      <c r="E25" s="10">
        <v>10408</v>
      </c>
      <c r="F25" s="11">
        <v>10458</v>
      </c>
      <c r="G25" s="12">
        <f t="shared" si="3"/>
        <v>13209.002666666667</v>
      </c>
      <c r="H25" s="13">
        <f t="shared" si="0"/>
        <v>957419.42234624014</v>
      </c>
      <c r="I25" s="12">
        <f t="shared" si="1"/>
        <v>2010580.7869271045</v>
      </c>
      <c r="J25" s="12">
        <f t="shared" si="4"/>
        <v>2111109.8262734599</v>
      </c>
      <c r="K25" s="14">
        <f t="shared" si="5"/>
        <v>2111.1</v>
      </c>
      <c r="L25" s="14">
        <f t="shared" si="6"/>
        <v>2111.1</v>
      </c>
      <c r="M25" s="14">
        <f t="shared" si="7"/>
        <v>2160</v>
      </c>
      <c r="N25" s="14">
        <f t="shared" si="8"/>
        <v>2231.3000000000002</v>
      </c>
    </row>
    <row r="26" spans="1:14" x14ac:dyDescent="0.2">
      <c r="A26" s="7">
        <v>22</v>
      </c>
      <c r="B26" s="8" t="s">
        <v>32</v>
      </c>
      <c r="C26" s="9">
        <f t="shared" si="2"/>
        <v>2</v>
      </c>
      <c r="D26" s="10">
        <v>6959</v>
      </c>
      <c r="E26" s="10">
        <v>6959</v>
      </c>
      <c r="F26" s="11">
        <v>7900</v>
      </c>
      <c r="G26" s="12">
        <f t="shared" si="3"/>
        <v>13209.002666666667</v>
      </c>
      <c r="H26" s="13">
        <f t="shared" si="0"/>
        <v>957419.42234624014</v>
      </c>
      <c r="I26" s="12">
        <f t="shared" si="1"/>
        <v>1914838.8446924803</v>
      </c>
      <c r="J26" s="12">
        <f t="shared" si="4"/>
        <v>2010580.7869271045</v>
      </c>
      <c r="K26" s="14">
        <f t="shared" si="5"/>
        <v>2010.6</v>
      </c>
      <c r="L26" s="14">
        <f t="shared" si="6"/>
        <v>2010.6</v>
      </c>
      <c r="M26" s="14">
        <f t="shared" si="7"/>
        <v>2057.1</v>
      </c>
      <c r="N26" s="14">
        <f t="shared" si="8"/>
        <v>2125</v>
      </c>
    </row>
    <row r="27" spans="1:14" x14ac:dyDescent="0.2">
      <c r="A27" s="7">
        <v>23</v>
      </c>
      <c r="B27" s="8" t="s">
        <v>33</v>
      </c>
      <c r="C27" s="9">
        <f t="shared" si="2"/>
        <v>2.2999999999999998</v>
      </c>
      <c r="D27" s="10">
        <v>11612</v>
      </c>
      <c r="E27" s="10">
        <v>11612</v>
      </c>
      <c r="F27" s="11">
        <v>12146</v>
      </c>
      <c r="G27" s="12">
        <f t="shared" si="3"/>
        <v>13209.002666666667</v>
      </c>
      <c r="H27" s="13">
        <f t="shared" si="0"/>
        <v>957419.42234624014</v>
      </c>
      <c r="I27" s="12">
        <f t="shared" si="1"/>
        <v>2202064.6713963524</v>
      </c>
      <c r="J27" s="12">
        <f t="shared" si="4"/>
        <v>2312167.90496617</v>
      </c>
      <c r="K27" s="14">
        <f t="shared" si="5"/>
        <v>2312.1999999999998</v>
      </c>
      <c r="L27" s="14">
        <f t="shared" si="6"/>
        <v>2312.1999999999998</v>
      </c>
      <c r="M27" s="14">
        <f t="shared" si="7"/>
        <v>2365.6999999999998</v>
      </c>
      <c r="N27" s="14">
        <f t="shared" si="8"/>
        <v>2443.8000000000002</v>
      </c>
    </row>
    <row r="28" spans="1:14" x14ac:dyDescent="0.2">
      <c r="A28" s="7">
        <v>24</v>
      </c>
      <c r="B28" s="8" t="s">
        <v>34</v>
      </c>
      <c r="C28" s="9">
        <f t="shared" si="2"/>
        <v>2.6</v>
      </c>
      <c r="D28" s="10">
        <v>12806</v>
      </c>
      <c r="E28" s="10">
        <v>12806</v>
      </c>
      <c r="F28" s="11">
        <v>12806</v>
      </c>
      <c r="G28" s="12">
        <f t="shared" si="3"/>
        <v>13209.002666666667</v>
      </c>
      <c r="H28" s="13">
        <f t="shared" si="0"/>
        <v>957419.42234624014</v>
      </c>
      <c r="I28" s="12">
        <f t="shared" si="1"/>
        <v>2489290.4981002244</v>
      </c>
      <c r="J28" s="12">
        <f t="shared" si="4"/>
        <v>2613755.0230052359</v>
      </c>
      <c r="K28" s="14">
        <f t="shared" si="5"/>
        <v>2613.8000000000002</v>
      </c>
      <c r="L28" s="14">
        <f t="shared" si="6"/>
        <v>2613.8000000000002</v>
      </c>
      <c r="M28" s="14">
        <f t="shared" si="7"/>
        <v>2674.3</v>
      </c>
      <c r="N28" s="14">
        <f t="shared" si="8"/>
        <v>2762.5</v>
      </c>
    </row>
    <row r="29" spans="1:14" x14ac:dyDescent="0.2">
      <c r="A29" s="7">
        <v>25</v>
      </c>
      <c r="B29" s="8" t="s">
        <v>35</v>
      </c>
      <c r="C29" s="9">
        <f t="shared" si="2"/>
        <v>3.1</v>
      </c>
      <c r="D29" s="10">
        <v>19578</v>
      </c>
      <c r="E29" s="15">
        <f>19578-E30</f>
        <v>15569</v>
      </c>
      <c r="F29" s="11">
        <v>18913</v>
      </c>
      <c r="G29" s="12">
        <f t="shared" si="3"/>
        <v>13209.002666666667</v>
      </c>
      <c r="H29" s="13">
        <f t="shared" si="0"/>
        <v>957419.42234624014</v>
      </c>
      <c r="I29" s="12">
        <f t="shared" si="1"/>
        <v>2968000.2092733444</v>
      </c>
      <c r="J29" s="12">
        <f t="shared" si="4"/>
        <v>3116400.2197370119</v>
      </c>
      <c r="K29" s="14">
        <f t="shared" si="5"/>
        <v>3116.4</v>
      </c>
      <c r="L29" s="14">
        <f t="shared" si="6"/>
        <v>3116.4</v>
      </c>
      <c r="M29" s="14">
        <f t="shared" si="7"/>
        <v>3188.6</v>
      </c>
      <c r="N29" s="14">
        <f t="shared" si="8"/>
        <v>3293.8</v>
      </c>
    </row>
    <row r="30" spans="1:14" x14ac:dyDescent="0.2">
      <c r="A30" s="7">
        <v>26</v>
      </c>
      <c r="B30" s="8" t="s">
        <v>36</v>
      </c>
      <c r="C30" s="9">
        <f t="shared" si="2"/>
        <v>2</v>
      </c>
      <c r="D30" s="10">
        <f>E30</f>
        <v>4009</v>
      </c>
      <c r="E30" s="15">
        <f>F30</f>
        <v>4009</v>
      </c>
      <c r="F30" s="11">
        <v>4009</v>
      </c>
      <c r="G30" s="12">
        <f t="shared" si="3"/>
        <v>13209.002666666667</v>
      </c>
      <c r="H30" s="13">
        <f t="shared" si="0"/>
        <v>957419.42234624014</v>
      </c>
      <c r="I30" s="12">
        <f t="shared" si="1"/>
        <v>1914838.8446924803</v>
      </c>
      <c r="J30" s="12">
        <f t="shared" si="4"/>
        <v>2010580.7869271045</v>
      </c>
      <c r="K30" s="14">
        <f t="shared" si="5"/>
        <v>2010.6</v>
      </c>
      <c r="L30" s="14">
        <f t="shared" si="6"/>
        <v>2010.6</v>
      </c>
      <c r="M30" s="14">
        <f t="shared" si="7"/>
        <v>2057.1</v>
      </c>
      <c r="N30" s="14">
        <f t="shared" si="8"/>
        <v>2125</v>
      </c>
    </row>
    <row r="31" spans="1:14" x14ac:dyDescent="0.2">
      <c r="A31" s="7"/>
      <c r="B31" s="16" t="s">
        <v>37</v>
      </c>
      <c r="C31" s="17">
        <f t="shared" ref="C31:D31" si="9">SUM(C5:C30)</f>
        <v>77.199999999999974</v>
      </c>
      <c r="D31" s="18">
        <f t="shared" si="9"/>
        <v>364907</v>
      </c>
      <c r="E31" s="18">
        <f>SUM(E5:E30)</f>
        <v>325265</v>
      </c>
      <c r="F31" s="18">
        <f>SUM(F5:F30)</f>
        <v>348218</v>
      </c>
      <c r="G31" s="18"/>
      <c r="H31" s="18"/>
      <c r="I31" s="18"/>
      <c r="J31" s="18">
        <f>SUM(J23:J30)</f>
        <v>18497343.23972936</v>
      </c>
      <c r="K31" s="17">
        <f>SUM(K5:K30)</f>
        <v>77608.699999999983</v>
      </c>
      <c r="L31" s="17">
        <f t="shared" ref="L31:N31" si="10">SUM(L5:L30)</f>
        <v>77608.699999999983</v>
      </c>
      <c r="M31" s="17">
        <f t="shared" si="10"/>
        <v>79405.399999999994</v>
      </c>
      <c r="N31" s="17">
        <f t="shared" si="10"/>
        <v>82025.900000000009</v>
      </c>
    </row>
    <row r="32" spans="1:14" x14ac:dyDescent="0.2">
      <c r="D32" s="1">
        <f>D31-D6-D10-D12-D13-D15-D17-D20-D30</f>
        <v>325265</v>
      </c>
      <c r="I32" s="19"/>
      <c r="J32" s="19"/>
      <c r="K32" s="19"/>
    </row>
    <row r="33" spans="7:10" hidden="1" x14ac:dyDescent="0.2">
      <c r="G33" s="25" t="s">
        <v>38</v>
      </c>
      <c r="H33" s="25"/>
      <c r="I33" s="26"/>
      <c r="J33" s="20">
        <v>13035.2</v>
      </c>
    </row>
    <row r="34" spans="7:10" ht="12.75" hidden="1" customHeight="1" x14ac:dyDescent="0.2">
      <c r="G34" s="25" t="s">
        <v>39</v>
      </c>
      <c r="H34" s="25"/>
      <c r="I34" s="26"/>
      <c r="J34" s="21">
        <v>55.67</v>
      </c>
    </row>
    <row r="35" spans="7:10" hidden="1" x14ac:dyDescent="0.2">
      <c r="G35" s="25" t="s">
        <v>40</v>
      </c>
      <c r="H35" s="25"/>
      <c r="I35" s="26"/>
      <c r="J35" s="22">
        <v>1.302</v>
      </c>
    </row>
    <row r="36" spans="7:10" ht="12.75" hidden="1" customHeight="1" x14ac:dyDescent="0.2">
      <c r="G36" s="25" t="s">
        <v>41</v>
      </c>
      <c r="H36" s="25"/>
      <c r="I36" s="26"/>
      <c r="J36" s="23">
        <f>ROUND(J33*J34*J35/1000,1)</f>
        <v>944.8</v>
      </c>
    </row>
  </sheetData>
  <mergeCells count="6">
    <mergeCell ref="G36:I36"/>
    <mergeCell ref="B2:K2"/>
    <mergeCell ref="L3:N3"/>
    <mergeCell ref="G33:I33"/>
    <mergeCell ref="G34:I34"/>
    <mergeCell ref="G35:I35"/>
  </mergeCells>
  <pageMargins left="0.25" right="0.25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КДН безнадз</vt:lpstr>
      <vt:lpstr>'КДН безнадз'!Область_печати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Павлова</dc:creator>
  <cp:lastModifiedBy>Елена Александровна Павлова</cp:lastModifiedBy>
  <cp:lastPrinted>2021-08-31T08:32:06Z</cp:lastPrinted>
  <dcterms:created xsi:type="dcterms:W3CDTF">2021-08-19T08:30:24Z</dcterms:created>
  <dcterms:modified xsi:type="dcterms:W3CDTF">2021-08-31T08:32:09Z</dcterms:modified>
</cp:coreProperties>
</file>