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2840"/>
  </bookViews>
  <sheets>
    <sheet name="2022" sheetId="3" r:id="rId1"/>
    <sheet name="2023" sheetId="6" r:id="rId2"/>
    <sheet name="2024" sheetId="7" r:id="rId3"/>
  </sheets>
  <definedNames>
    <definedName name="_xlnm.Print_Titles" localSheetId="0">'2022'!$3:$4</definedName>
    <definedName name="_xlnm.Print_Area" localSheetId="0">'2022'!$A$1:$K$37</definedName>
    <definedName name="_xlnm.Print_Area" localSheetId="2">'2024'!$A$1:$K$32</definedName>
  </definedNames>
  <calcPr calcId="145621"/>
</workbook>
</file>

<file path=xl/calcChain.xml><?xml version="1.0" encoding="utf-8"?>
<calcChain xmlns="http://schemas.openxmlformats.org/spreadsheetml/2006/main">
  <c r="H10" i="3" l="1"/>
  <c r="K35" i="3"/>
  <c r="M22" i="6" l="1"/>
  <c r="L22" i="6"/>
  <c r="M11" i="6"/>
  <c r="L11" i="6"/>
  <c r="K32" i="7" l="1"/>
  <c r="K5" i="7"/>
  <c r="N31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C34" i="3"/>
  <c r="C9" i="3"/>
  <c r="E32" i="3"/>
  <c r="H32" i="3"/>
  <c r="K32" i="3"/>
  <c r="C7" i="3"/>
  <c r="N32" i="6" l="1"/>
  <c r="H22" i="3"/>
  <c r="H24" i="3"/>
  <c r="H25" i="3"/>
  <c r="H8" i="3"/>
  <c r="H9" i="3"/>
  <c r="H13" i="3"/>
  <c r="H15" i="3"/>
  <c r="H18" i="3"/>
  <c r="H19" i="3"/>
  <c r="H20" i="3"/>
  <c r="H27" i="3"/>
  <c r="H28" i="3"/>
  <c r="H31" i="3"/>
  <c r="H33" i="3"/>
  <c r="H35" i="3"/>
  <c r="H36" i="3"/>
  <c r="H6" i="3"/>
  <c r="E37" i="3"/>
  <c r="E10" i="3"/>
  <c r="E13" i="3"/>
  <c r="E15" i="3"/>
  <c r="E20" i="3"/>
  <c r="E22" i="3"/>
  <c r="E24" i="3"/>
  <c r="E28" i="3"/>
  <c r="E33" i="3"/>
  <c r="E34" i="3"/>
  <c r="E36" i="3"/>
  <c r="E9" i="3"/>
  <c r="K29" i="3" l="1"/>
  <c r="K30" i="3"/>
  <c r="K21" i="3"/>
  <c r="K16" i="3"/>
  <c r="K12" i="3"/>
  <c r="K30" i="7" l="1"/>
  <c r="K25" i="7"/>
  <c r="K16" i="7"/>
  <c r="K7" i="7"/>
  <c r="K27" i="3"/>
  <c r="K8" i="3"/>
  <c r="L32" i="6" l="1"/>
  <c r="M32" i="6"/>
  <c r="K32" i="6" l="1"/>
  <c r="D32" i="6"/>
  <c r="C32" i="6"/>
  <c r="E32" i="6"/>
  <c r="J32" i="6" l="1"/>
  <c r="I32" i="6"/>
  <c r="G32" i="6"/>
  <c r="F32" i="6"/>
  <c r="K6" i="3" l="1"/>
  <c r="K7" i="3"/>
  <c r="K9" i="3"/>
  <c r="K10" i="3"/>
  <c r="K11" i="3"/>
  <c r="K13" i="3"/>
  <c r="K14" i="3"/>
  <c r="K15" i="3"/>
  <c r="K17" i="3"/>
  <c r="K18" i="3"/>
  <c r="K19" i="3"/>
  <c r="K20" i="3"/>
  <c r="K23" i="3"/>
  <c r="K24" i="3"/>
  <c r="K25" i="3"/>
  <c r="K26" i="3"/>
  <c r="K28" i="3"/>
  <c r="K31" i="3"/>
  <c r="J32" i="7" l="1"/>
  <c r="I32" i="7"/>
  <c r="G32" i="7"/>
  <c r="F32" i="7"/>
  <c r="D32" i="7"/>
  <c r="K31" i="7"/>
  <c r="K29" i="7"/>
  <c r="K28" i="7"/>
  <c r="K27" i="7"/>
  <c r="K26" i="7"/>
  <c r="K24" i="7"/>
  <c r="K23" i="7"/>
  <c r="K22" i="7"/>
  <c r="K21" i="7"/>
  <c r="K20" i="7"/>
  <c r="K19" i="7"/>
  <c r="K18" i="7"/>
  <c r="K17" i="7"/>
  <c r="K15" i="7"/>
  <c r="K14" i="7"/>
  <c r="K13" i="7"/>
  <c r="K12" i="7"/>
  <c r="K11" i="7"/>
  <c r="K10" i="7"/>
  <c r="K9" i="7"/>
  <c r="K8" i="7"/>
  <c r="C32" i="7"/>
  <c r="C36" i="3"/>
  <c r="K34" i="3"/>
  <c r="K33" i="3"/>
  <c r="K22" i="3"/>
  <c r="K36" i="3" l="1"/>
  <c r="C37" i="3"/>
  <c r="H32" i="6"/>
  <c r="H32" i="7"/>
  <c r="K6" i="7"/>
  <c r="K37" i="3" l="1"/>
  <c r="D37" i="3" l="1"/>
  <c r="J37" i="3" l="1"/>
  <c r="I37" i="3"/>
  <c r="G37" i="3"/>
  <c r="F37" i="3"/>
  <c r="H37" i="3" l="1"/>
</calcChain>
</file>

<file path=xl/sharedStrings.xml><?xml version="1.0" encoding="utf-8"?>
<sst xmlns="http://schemas.openxmlformats.org/spreadsheetml/2006/main" count="174" uniqueCount="66">
  <si>
    <t>Наименование МО</t>
  </si>
  <si>
    <t>Число учащихся</t>
  </si>
  <si>
    <t>Округление</t>
  </si>
  <si>
    <t>Итого</t>
  </si>
  <si>
    <t>Расчет</t>
  </si>
  <si>
    <t>реализация социально-культурных проектов</t>
  </si>
  <si>
    <t>заявка</t>
  </si>
  <si>
    <t>поддержка коллективов самодеятельного народного творчества, имеющих звание "заслуженный коллектив народного творчества"</t>
  </si>
  <si>
    <t>Численность населения 1847867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</si>
  <si>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</si>
  <si>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</si>
  <si>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</si>
  <si>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</si>
  <si>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</si>
  <si>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</si>
  <si>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</si>
  <si>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</si>
  <si>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</si>
  <si>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</si>
  <si>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</si>
  <si>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</si>
  <si>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</si>
  <si>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</si>
  <si>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</si>
  <si>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</si>
  <si>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район</t>
  </si>
  <si>
    <t>Выборгский район</t>
  </si>
  <si>
    <t>Всего</t>
  </si>
  <si>
    <t>2</t>
  </si>
  <si>
    <t>3</t>
  </si>
  <si>
    <t>4</t>
  </si>
  <si>
    <t>5</t>
  </si>
  <si>
    <t>6</t>
  </si>
  <si>
    <t>10</t>
  </si>
  <si>
    <t>11</t>
  </si>
  <si>
    <t>12</t>
  </si>
  <si>
    <t>Укрепление материально-технической базы муниципальных учреждений дополнительного образования детей в сфере культуры и искусства (Мкстат)</t>
  </si>
  <si>
    <t>№</t>
  </si>
  <si>
    <t>Комплектование книжных фондов муниципальных библиотек (Петростат) 1 875 872</t>
  </si>
  <si>
    <t>г.Лодейное Поле</t>
  </si>
  <si>
    <t>г.Кировск</t>
  </si>
  <si>
    <t>г.Выборг</t>
  </si>
  <si>
    <t>г.Всеволожск</t>
  </si>
  <si>
    <t>г. Ивангород</t>
  </si>
  <si>
    <t>Расчет субсидии на поддержку отрасли культуры в муниципальных образованиях Ленинградской области на 2023 год</t>
  </si>
  <si>
    <t>13</t>
  </si>
  <si>
    <t xml:space="preserve">оснащение образовательных учреждений в сфере культуры  музыкальными инструментами, оборудованием и учебными материалами 
</t>
  </si>
  <si>
    <t xml:space="preserve">Численность населения </t>
  </si>
  <si>
    <t>Грамота</t>
  </si>
  <si>
    <t>Расчет субсидии на поддержку отрасли культуры в муниципальных образованиях Ленинградской области на 2024 год</t>
  </si>
  <si>
    <t>14</t>
  </si>
  <si>
    <t>132</t>
  </si>
  <si>
    <t>Фееральный бюджет</t>
  </si>
  <si>
    <t>Областной бюджет</t>
  </si>
  <si>
    <t>г. Волосово</t>
  </si>
  <si>
    <t>г. Кингисепп</t>
  </si>
  <si>
    <t>г. Подпорожье</t>
  </si>
  <si>
    <t>г. Тихвин</t>
  </si>
  <si>
    <t>Вырицкое ГП</t>
  </si>
  <si>
    <t>Кузьмоловское ГП</t>
  </si>
  <si>
    <t>г. Шлиссельбург</t>
  </si>
  <si>
    <t>Севастьяновске СП</t>
  </si>
  <si>
    <t>Сосновское СП</t>
  </si>
  <si>
    <t xml:space="preserve"> Расчет субсидии на поддержку отрасли культуры в муниципальных образованиях Ленинградской области на 2022 год</t>
  </si>
  <si>
    <t>Сланцевское городское поселение</t>
  </si>
  <si>
    <t>Приложение 39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</si>
</sst>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000_ ;\-#,##0.00000\ "/>
    <numFmt numFmtId="168" formatCode="_-* #,##0_р_._-;\-* #,##0_р_._-;_-* &quot;-&quot;??_р_._-;_-@_-"/>
    <numFmt numFmtId="169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2">
    <xf numFmtId="0" fontId="0" fillId="0" borderId="0" xfId="0"/>
    <xf numFmtId="0" fontId="7" fillId="2" borderId="0" xfId="0" applyFont="1" applyFill="1" applyBorder="1"/>
    <xf numFmtId="0" fontId="5" fillId="2" borderId="0" xfId="0" applyFont="1" applyFill="1" applyBorder="1"/>
    <xf numFmtId="0" fontId="4" fillId="2" borderId="7" xfId="0" applyFont="1" applyFill="1" applyBorder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/>
    <xf numFmtId="164" fontId="5" fillId="2" borderId="1" xfId="1" applyFont="1" applyFill="1" applyBorder="1"/>
    <xf numFmtId="4" fontId="4" fillId="2" borderId="1" xfId="0" applyNumberFormat="1" applyFont="1" applyFill="1" applyBorder="1"/>
    <xf numFmtId="165" fontId="5" fillId="2" borderId="1" xfId="0" applyNumberFormat="1" applyFont="1" applyFill="1" applyBorder="1"/>
    <xf numFmtId="3" fontId="4" fillId="2" borderId="1" xfId="0" applyNumberFormat="1" applyFont="1" applyFill="1" applyBorder="1"/>
    <xf numFmtId="167" fontId="4" fillId="2" borderId="1" xfId="1" applyNumberFormat="1" applyFont="1" applyFill="1" applyBorder="1" applyAlignment="1">
      <alignment horizontal="right"/>
    </xf>
    <xf numFmtId="166" fontId="4" fillId="2" borderId="1" xfId="0" applyNumberFormat="1" applyFont="1" applyFill="1" applyBorder="1"/>
    <xf numFmtId="164" fontId="4" fillId="2" borderId="1" xfId="1" applyFont="1" applyFill="1" applyBorder="1" applyAlignment="1">
      <alignment horizontal="right"/>
    </xf>
    <xf numFmtId="164" fontId="4" fillId="2" borderId="0" xfId="1" applyFont="1" applyFill="1" applyBorder="1"/>
    <xf numFmtId="169" fontId="4" fillId="2" borderId="0" xfId="0" applyNumberFormat="1" applyFont="1" applyFill="1" applyBorder="1"/>
    <xf numFmtId="43" fontId="4" fillId="2" borderId="0" xfId="0" applyNumberFormat="1" applyFont="1" applyFill="1" applyBorder="1"/>
    <xf numFmtId="168" fontId="4" fillId="2" borderId="0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/>
    <xf numFmtId="165" fontId="2" fillId="2" borderId="1" xfId="0" applyNumberFormat="1" applyFont="1" applyFill="1" applyBorder="1"/>
    <xf numFmtId="3" fontId="1" fillId="2" borderId="1" xfId="0" applyNumberFormat="1" applyFont="1" applyFill="1" applyBorder="1"/>
    <xf numFmtId="167" fontId="1" fillId="2" borderId="1" xfId="1" applyNumberFormat="1" applyFont="1" applyFill="1" applyBorder="1" applyAlignment="1">
      <alignment horizontal="right"/>
    </xf>
    <xf numFmtId="165" fontId="1" fillId="2" borderId="2" xfId="0" applyNumberFormat="1" applyFont="1" applyFill="1" applyBorder="1"/>
    <xf numFmtId="4" fontId="2" fillId="2" borderId="1" xfId="0" applyNumberFormat="1" applyFont="1" applyFill="1" applyBorder="1"/>
    <xf numFmtId="0" fontId="6" fillId="2" borderId="1" xfId="0" applyFont="1" applyFill="1" applyBorder="1" applyAlignment="1">
      <alignment vertical="center" wrapText="1"/>
    </xf>
    <xf numFmtId="167" fontId="9" fillId="2" borderId="1" xfId="1" applyNumberFormat="1" applyFont="1" applyFill="1" applyBorder="1" applyAlignment="1">
      <alignment horizontal="right"/>
    </xf>
    <xf numFmtId="165" fontId="10" fillId="2" borderId="1" xfId="0" applyNumberFormat="1" applyFont="1" applyFill="1" applyBorder="1"/>
    <xf numFmtId="3" fontId="9" fillId="2" borderId="1" xfId="0" applyNumberFormat="1" applyFont="1" applyFill="1" applyBorder="1"/>
    <xf numFmtId="165" fontId="1" fillId="2" borderId="3" xfId="0" applyNumberFormat="1" applyFont="1" applyFill="1" applyBorder="1"/>
    <xf numFmtId="0" fontId="8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4" xfId="0" applyNumberFormat="1" applyFont="1" applyFill="1" applyBorder="1"/>
    <xf numFmtId="165" fontId="1" fillId="2" borderId="5" xfId="0" applyNumberFormat="1" applyFont="1" applyFill="1" applyBorder="1"/>
    <xf numFmtId="4" fontId="10" fillId="2" borderId="1" xfId="0" applyNumberFormat="1" applyFont="1" applyFill="1" applyBorder="1"/>
    <xf numFmtId="166" fontId="1" fillId="2" borderId="1" xfId="0" applyNumberFormat="1" applyFont="1" applyFill="1" applyBorder="1"/>
    <xf numFmtId="4" fontId="2" fillId="2" borderId="3" xfId="0" applyNumberFormat="1" applyFont="1" applyFill="1" applyBorder="1"/>
    <xf numFmtId="166" fontId="1" fillId="2" borderId="3" xfId="0" applyNumberFormat="1" applyFont="1" applyFill="1" applyBorder="1"/>
    <xf numFmtId="166" fontId="1" fillId="2" borderId="4" xfId="0" applyNumberFormat="1" applyFont="1" applyFill="1" applyBorder="1"/>
    <xf numFmtId="166" fontId="1" fillId="2" borderId="5" xfId="0" applyNumberFormat="1" applyFont="1" applyFill="1" applyBorder="1"/>
    <xf numFmtId="165" fontId="2" fillId="2" borderId="3" xfId="0" applyNumberFormat="1" applyFont="1" applyFill="1" applyBorder="1"/>
    <xf numFmtId="165" fontId="2" fillId="2" borderId="6" xfId="0" applyNumberFormat="1" applyFont="1" applyFill="1" applyBorder="1"/>
    <xf numFmtId="165" fontId="1" fillId="2" borderId="6" xfId="0" applyNumberFormat="1" applyFont="1" applyFill="1" applyBorder="1"/>
    <xf numFmtId="0" fontId="1" fillId="2" borderId="1" xfId="0" applyFont="1" applyFill="1" applyBorder="1"/>
    <xf numFmtId="4" fontId="0" fillId="2" borderId="1" xfId="0" applyNumberFormat="1" applyFont="1" applyFill="1" applyBorder="1"/>
    <xf numFmtId="164" fontId="1" fillId="2" borderId="1" xfId="1" applyFont="1" applyFill="1" applyBorder="1" applyAlignment="1">
      <alignment horizontal="right"/>
    </xf>
    <xf numFmtId="0" fontId="0" fillId="2" borderId="1" xfId="0" applyFont="1" applyFill="1" applyBorder="1"/>
    <xf numFmtId="168" fontId="0" fillId="2" borderId="1" xfId="1" applyNumberFormat="1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4" fontId="0" fillId="2" borderId="0" xfId="0" applyNumberFormat="1" applyFill="1"/>
    <xf numFmtId="0" fontId="0" fillId="2" borderId="0" xfId="0" applyFont="1" applyFill="1"/>
    <xf numFmtId="168" fontId="0" fillId="2" borderId="0" xfId="1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43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7" formatCode="#,##0.00000_ ;\-#,##0.000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7" formatCode="#,##0.00000_ ;\-#,##0.000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7" formatCode="#,##0.00000_ ;\-#,##0.000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B5:K36" totalsRowShown="0" headerRowDxfId="28" dataDxfId="27" tableBorderDxfId="39">
  <autoFilter ref="B5:K36"/>
  <tableColumns count="10">
    <tableColumn id="1" name="Наименование МО" dataDxfId="38"/>
    <tableColumn id="3" name="2" dataDxfId="37"/>
    <tableColumn id="4" name="3" dataDxfId="36" dataCellStyle="Финансовый"/>
    <tableColumn id="5" name="4" dataDxfId="35">
      <calculatedColumnFormula>0.260722200495372*G6</calculatedColumnFormula>
    </tableColumn>
    <tableColumn id="6" name="5" dataDxfId="34"/>
    <tableColumn id="7" name="6" dataDxfId="33"/>
    <tableColumn id="11" name="10" dataDxfId="32" dataCellStyle="Финансовый">
      <calculatedColumnFormula>9000/1892711*J6</calculatedColumnFormula>
    </tableColumn>
    <tableColumn id="12" name="11" dataDxfId="31"/>
    <tableColumn id="13" name="12" dataDxfId="30"/>
    <tableColumn id="14" name="Итого" dataDxfId="29">
      <calculatedColumnFormula>Таблица1[[#This Row],[2]]+Таблица1[[#This Row],[3]]+Таблица1[[#This Row],[5]]+Таблица1[[#This Row],[11]]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B4:N31" totalsRowShown="0" headerRowDxfId="13" dataDxfId="12" headerRowBorderDxfId="42" tableBorderDxfId="41">
  <autoFilter ref="B4:N31"/>
  <tableColumns count="13">
    <tableColumn id="1" name="Наименование МО" dataDxfId="26"/>
    <tableColumn id="3" name="2" dataDxfId="25"/>
    <tableColumn id="4" name="3" dataDxfId="24"/>
    <tableColumn id="5" name="4" dataDxfId="23">
      <calculatedColumnFormula>0.260722200495372*G5</calculatedColumnFormula>
    </tableColumn>
    <tableColumn id="6" name="5" dataDxfId="22"/>
    <tableColumn id="7" name="6" dataDxfId="21"/>
    <tableColumn id="11" name="10" dataDxfId="20" dataCellStyle="Финансовый"/>
    <tableColumn id="12" name="11" dataDxfId="19"/>
    <tableColumn id="13" name="12" dataDxfId="18"/>
    <tableColumn id="2" name="13" dataDxfId="17"/>
    <tableColumn id="9" name="132" dataDxfId="16"/>
    <tableColumn id="8" name="14" dataDxfId="15"/>
    <tableColumn id="14" name="Итого" dataDxfId="14">
      <calculatedColumnFormula>Таблица13[[#This Row],[2]]+Таблица13[[#This Row],[3]]+Таблица13[[#This Row],[5]]+Таблица13[[#This Row],[11]]+Таблица13[[#This Row],[13]]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14" displayName="Таблица14" ref="B4:K31" totalsRowShown="0" headerRowDxfId="1" dataDxfId="0" tableBorderDxfId="40">
  <autoFilter ref="B4:K31"/>
  <tableColumns count="10">
    <tableColumn id="1" name="Наименование МО" dataDxfId="11"/>
    <tableColumn id="3" name="2" dataDxfId="10"/>
    <tableColumn id="4" name="3" dataDxfId="9"/>
    <tableColumn id="5" name="4" dataDxfId="8">
      <calculatedColumnFormula>0.260722200495372*G5</calculatedColumnFormula>
    </tableColumn>
    <tableColumn id="6" name="5" dataDxfId="7"/>
    <tableColumn id="7" name="6" dataDxfId="6"/>
    <tableColumn id="11" name="10" dataDxfId="5" dataCellStyle="Финансовый"/>
    <tableColumn id="12" name="11" dataDxfId="4"/>
    <tableColumn id="13" name="12" dataDxfId="3"/>
    <tableColumn id="14" name="Итого" dataDxfId="2">
      <calculatedColumnFormula>Таблица14[[#This Row],[2]]+Таблица14[[#This Row],[3]]+Таблица14[[#This Row],[5]]+Таблица14[[#This Row],[11]]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BreakPreview" topLeftCell="A4" zoomScaleNormal="100" zoomScaleSheetLayoutView="100" workbookViewId="0">
      <selection activeCell="E15" sqref="E15"/>
    </sheetView>
  </sheetViews>
  <sheetFormatPr defaultColWidth="9.140625" defaultRowHeight="15" x14ac:dyDescent="0.25"/>
  <cols>
    <col min="1" max="1" width="4.5703125" style="1" customWidth="1"/>
    <col min="2" max="2" width="39.42578125" style="1" customWidth="1"/>
    <col min="3" max="3" width="14.5703125" style="1" customWidth="1"/>
    <col min="4" max="4" width="24.140625" style="1" customWidth="1"/>
    <col min="5" max="5" width="13.5703125" style="1" customWidth="1"/>
    <col min="6" max="6" width="11.7109375" style="1" customWidth="1"/>
    <col min="7" max="7" width="9.140625" style="1"/>
    <col min="8" max="8" width="12" style="1" bestFit="1" customWidth="1"/>
    <col min="9" max="9" width="10.28515625" style="1" customWidth="1"/>
    <col min="10" max="10" width="10" style="1" customWidth="1"/>
    <col min="11" max="11" width="13" style="1" customWidth="1"/>
    <col min="12" max="16384" width="9.140625" style="1"/>
  </cols>
  <sheetData>
    <row r="1" spans="1:11" x14ac:dyDescent="0.25">
      <c r="E1" s="2"/>
      <c r="F1" s="2"/>
      <c r="G1" s="2"/>
      <c r="H1" s="3" t="s">
        <v>65</v>
      </c>
      <c r="I1" s="3"/>
      <c r="J1" s="3"/>
      <c r="K1" s="3"/>
    </row>
    <row r="2" spans="1:11" s="7" customFormat="1" x14ac:dyDescent="0.25">
      <c r="A2" s="4"/>
      <c r="B2" s="5" t="s">
        <v>63</v>
      </c>
      <c r="C2" s="5"/>
      <c r="D2" s="5"/>
      <c r="E2" s="5"/>
      <c r="F2" s="5"/>
      <c r="G2" s="5"/>
      <c r="H2" s="5"/>
      <c r="I2" s="5"/>
      <c r="J2" s="6"/>
      <c r="K2" s="6"/>
    </row>
    <row r="3" spans="1:11" ht="90" x14ac:dyDescent="0.25">
      <c r="A3" s="8"/>
      <c r="B3" s="9" t="s">
        <v>0</v>
      </c>
      <c r="C3" s="10" t="s">
        <v>5</v>
      </c>
      <c r="D3" s="11" t="s">
        <v>7</v>
      </c>
      <c r="E3" s="9" t="s">
        <v>36</v>
      </c>
      <c r="F3" s="9"/>
      <c r="G3" s="9"/>
      <c r="H3" s="9" t="s">
        <v>38</v>
      </c>
      <c r="I3" s="9"/>
      <c r="J3" s="9"/>
      <c r="K3" s="12" t="s">
        <v>3</v>
      </c>
    </row>
    <row r="4" spans="1:11" ht="24" x14ac:dyDescent="0.25">
      <c r="A4" s="8"/>
      <c r="B4" s="9"/>
      <c r="C4" s="13" t="s">
        <v>6</v>
      </c>
      <c r="D4" s="14" t="s">
        <v>48</v>
      </c>
      <c r="E4" s="13" t="s">
        <v>4</v>
      </c>
      <c r="F4" s="13" t="s">
        <v>2</v>
      </c>
      <c r="G4" s="15" t="s">
        <v>1</v>
      </c>
      <c r="H4" s="16" t="s">
        <v>4</v>
      </c>
      <c r="I4" s="15" t="s">
        <v>2</v>
      </c>
      <c r="J4" s="15" t="s">
        <v>47</v>
      </c>
      <c r="K4" s="12"/>
    </row>
    <row r="5" spans="1:11" x14ac:dyDescent="0.25">
      <c r="A5" s="4" t="s">
        <v>37</v>
      </c>
      <c r="B5" s="17" t="s">
        <v>0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  <c r="K5" s="18" t="s">
        <v>3</v>
      </c>
    </row>
    <row r="6" spans="1:11" x14ac:dyDescent="0.25">
      <c r="A6" s="4">
        <v>1</v>
      </c>
      <c r="B6" s="19" t="s">
        <v>9</v>
      </c>
      <c r="C6" s="20">
        <v>500</v>
      </c>
      <c r="D6" s="21"/>
      <c r="E6" s="22"/>
      <c r="F6" s="23"/>
      <c r="G6" s="24"/>
      <c r="H6" s="25">
        <f>9000/1892711*J6</f>
        <v>228.47228129386895</v>
      </c>
      <c r="I6" s="23">
        <v>228.5</v>
      </c>
      <c r="J6" s="24">
        <v>48048</v>
      </c>
      <c r="K6" s="20">
        <f>Таблица1[[#This Row],[2]]+Таблица1[[#This Row],[3]]+Таблица1[[#This Row],[5]]+Таблица1[[#This Row],[11]]</f>
        <v>728.5</v>
      </c>
    </row>
    <row r="7" spans="1:11" x14ac:dyDescent="0.25">
      <c r="A7" s="4">
        <v>2</v>
      </c>
      <c r="B7" s="19" t="s">
        <v>10</v>
      </c>
      <c r="C7" s="20">
        <f>200+110</f>
        <v>310</v>
      </c>
      <c r="D7" s="21"/>
      <c r="E7" s="22"/>
      <c r="F7" s="23"/>
      <c r="G7" s="24"/>
      <c r="H7" s="26"/>
      <c r="I7" s="23"/>
      <c r="J7" s="24"/>
      <c r="K7" s="20">
        <f>Таблица1[[#This Row],[2]]+Таблица1[[#This Row],[3]]+Таблица1[[#This Row],[5]]+Таблица1[[#This Row],[11]]</f>
        <v>310</v>
      </c>
    </row>
    <row r="8" spans="1:11" x14ac:dyDescent="0.25">
      <c r="A8" s="4">
        <v>3</v>
      </c>
      <c r="B8" s="19" t="s">
        <v>54</v>
      </c>
      <c r="C8" s="20"/>
      <c r="D8" s="21"/>
      <c r="E8" s="22"/>
      <c r="F8" s="23"/>
      <c r="G8" s="24"/>
      <c r="H8" s="26">
        <f t="shared" ref="H8:H36" si="0">9000/1892711*J8</f>
        <v>245.30052395743459</v>
      </c>
      <c r="I8" s="23">
        <v>245.3</v>
      </c>
      <c r="J8" s="24">
        <v>51587</v>
      </c>
      <c r="K8" s="20">
        <f>Таблица1[[#This Row],[2]]+Таблица1[[#This Row],[3]]+Таблица1[[#This Row],[5]]+Таблица1[[#This Row],[11]]</f>
        <v>245.3</v>
      </c>
    </row>
    <row r="9" spans="1:11" x14ac:dyDescent="0.25">
      <c r="A9" s="4">
        <v>4</v>
      </c>
      <c r="B9" s="19" t="s">
        <v>11</v>
      </c>
      <c r="C9" s="20">
        <f>475.2</f>
        <v>475.2</v>
      </c>
      <c r="D9" s="21"/>
      <c r="E9" s="26">
        <f>0.568828213879408*G9</f>
        <v>578.49829351535789</v>
      </c>
      <c r="F9" s="23">
        <v>578.5</v>
      </c>
      <c r="G9" s="24">
        <v>1017</v>
      </c>
      <c r="H9" s="26">
        <f t="shared" si="0"/>
        <v>414.48641657389851</v>
      </c>
      <c r="I9" s="23">
        <v>414.5</v>
      </c>
      <c r="J9" s="24">
        <v>87167</v>
      </c>
      <c r="K9" s="20">
        <f>Таблица1[[#This Row],[2]]+Таблица1[[#This Row],[3]]+Таблица1[[#This Row],[5]]+Таблица1[[#This Row],[11]]</f>
        <v>1468.2</v>
      </c>
    </row>
    <row r="10" spans="1:11" x14ac:dyDescent="0.25">
      <c r="A10" s="4">
        <v>5</v>
      </c>
      <c r="B10" s="19" t="s">
        <v>12</v>
      </c>
      <c r="C10" s="20">
        <v>350</v>
      </c>
      <c r="D10" s="21"/>
      <c r="E10" s="26">
        <f t="shared" ref="E10:E36" si="1">0.568828213879408*G10</f>
        <v>2026.7349260523306</v>
      </c>
      <c r="F10" s="23">
        <v>2026.7</v>
      </c>
      <c r="G10" s="24">
        <v>3563</v>
      </c>
      <c r="H10" s="26">
        <f>9000/1892711*J10</f>
        <v>2251.5988970318235</v>
      </c>
      <c r="I10" s="23">
        <v>2251.6</v>
      </c>
      <c r="J10" s="24">
        <v>473514</v>
      </c>
      <c r="K10" s="20">
        <f>Таблица1[[#This Row],[2]]+Таблица1[[#This Row],[3]]+Таблица1[[#This Row],[5]]+Таблица1[[#This Row],[11]]</f>
        <v>4628.2999999999993</v>
      </c>
    </row>
    <row r="11" spans="1:11" x14ac:dyDescent="0.25">
      <c r="A11" s="4">
        <v>6</v>
      </c>
      <c r="B11" s="19" t="s">
        <v>42</v>
      </c>
      <c r="C11" s="20">
        <v>0</v>
      </c>
      <c r="D11" s="21"/>
      <c r="E11" s="26"/>
      <c r="F11" s="23"/>
      <c r="G11" s="24"/>
      <c r="H11" s="26"/>
      <c r="I11" s="23"/>
      <c r="J11" s="24"/>
      <c r="K11" s="20">
        <f>Таблица1[[#This Row],[2]]+Таблица1[[#This Row],[3]]+Таблица1[[#This Row],[5]]+Таблица1[[#This Row],[11]]</f>
        <v>0</v>
      </c>
    </row>
    <row r="12" spans="1:11" x14ac:dyDescent="0.25">
      <c r="A12" s="4">
        <v>7</v>
      </c>
      <c r="B12" s="19" t="s">
        <v>59</v>
      </c>
      <c r="C12" s="20"/>
      <c r="D12" s="21"/>
      <c r="E12" s="26"/>
      <c r="F12" s="23"/>
      <c r="G12" s="24"/>
      <c r="H12" s="26"/>
      <c r="I12" s="23"/>
      <c r="J12" s="24"/>
      <c r="K12" s="20">
        <f>Таблица1[[#This Row],[2]]+Таблица1[[#This Row],[3]]+Таблица1[[#This Row],[5]]+Таблица1[[#This Row],[11]]</f>
        <v>0</v>
      </c>
    </row>
    <row r="13" spans="1:11" x14ac:dyDescent="0.25">
      <c r="A13" s="4">
        <v>8</v>
      </c>
      <c r="B13" s="19" t="s">
        <v>26</v>
      </c>
      <c r="C13" s="20">
        <v>0</v>
      </c>
      <c r="D13" s="21"/>
      <c r="E13" s="26">
        <f t="shared" si="1"/>
        <v>821.38794084186509</v>
      </c>
      <c r="F13" s="23">
        <v>821.4</v>
      </c>
      <c r="G13" s="24">
        <v>1444</v>
      </c>
      <c r="H13" s="26">
        <f t="shared" si="0"/>
        <v>930.70310258671293</v>
      </c>
      <c r="I13" s="23">
        <v>930.7</v>
      </c>
      <c r="J13" s="24">
        <v>195728</v>
      </c>
      <c r="K13" s="20">
        <f>Таблица1[[#This Row],[2]]+Таблица1[[#This Row],[3]]+Таблица1[[#This Row],[5]]+Таблица1[[#This Row],[11]]</f>
        <v>1752.1</v>
      </c>
    </row>
    <row r="14" spans="1:11" x14ac:dyDescent="0.25">
      <c r="A14" s="4">
        <v>9</v>
      </c>
      <c r="B14" s="19" t="s">
        <v>41</v>
      </c>
      <c r="C14" s="20"/>
      <c r="D14" s="21">
        <v>1000</v>
      </c>
      <c r="E14" s="26"/>
      <c r="F14" s="23"/>
      <c r="G14" s="24"/>
      <c r="H14" s="26"/>
      <c r="I14" s="23"/>
      <c r="J14" s="24"/>
      <c r="K14" s="20">
        <f>Таблица1[[#This Row],[2]]+Таблица1[[#This Row],[3]]+Таблица1[[#This Row],[5]]+Таблица1[[#This Row],[11]]</f>
        <v>1000</v>
      </c>
    </row>
    <row r="15" spans="1:11" x14ac:dyDescent="0.25">
      <c r="A15" s="4">
        <v>10</v>
      </c>
      <c r="B15" s="19" t="s">
        <v>13</v>
      </c>
      <c r="C15" s="20"/>
      <c r="D15" s="21"/>
      <c r="E15" s="26">
        <f t="shared" si="1"/>
        <v>1707.0534698521033</v>
      </c>
      <c r="F15" s="23">
        <v>1707.1</v>
      </c>
      <c r="G15" s="24">
        <v>3001</v>
      </c>
      <c r="H15" s="26">
        <f t="shared" si="0"/>
        <v>1106.7553366573131</v>
      </c>
      <c r="I15" s="23">
        <v>1106.8</v>
      </c>
      <c r="J15" s="24">
        <v>232752</v>
      </c>
      <c r="K15" s="20">
        <f>Таблица1[[#This Row],[2]]+Таблица1[[#This Row],[3]]+Таблица1[[#This Row],[5]]+Таблица1[[#This Row],[11]]</f>
        <v>2813.8999999999996</v>
      </c>
    </row>
    <row r="16" spans="1:11" x14ac:dyDescent="0.25">
      <c r="A16" s="4">
        <v>11</v>
      </c>
      <c r="B16" s="19" t="s">
        <v>58</v>
      </c>
      <c r="C16" s="20">
        <v>100</v>
      </c>
      <c r="D16" s="21"/>
      <c r="E16" s="26"/>
      <c r="F16" s="23"/>
      <c r="G16" s="24"/>
      <c r="H16" s="26"/>
      <c r="I16" s="23"/>
      <c r="J16" s="24"/>
      <c r="K16" s="20">
        <f>Таблица1[[#This Row],[2]]+Таблица1[[#This Row],[3]]+Таблица1[[#This Row],[5]]+Таблица1[[#This Row],[11]]</f>
        <v>100</v>
      </c>
    </row>
    <row r="17" spans="1:11" x14ac:dyDescent="0.25">
      <c r="A17" s="4">
        <v>12</v>
      </c>
      <c r="B17" s="19" t="s">
        <v>14</v>
      </c>
      <c r="C17" s="20"/>
      <c r="D17" s="21"/>
      <c r="E17" s="26"/>
      <c r="F17" s="23"/>
      <c r="G17" s="24"/>
      <c r="H17" s="26"/>
      <c r="I17" s="23"/>
      <c r="J17" s="24"/>
      <c r="K17" s="20">
        <f>Таблица1[[#This Row],[2]]+Таблица1[[#This Row],[3]]+Таблица1[[#This Row],[5]]+Таблица1[[#This Row],[11]]</f>
        <v>0</v>
      </c>
    </row>
    <row r="18" spans="1:11" x14ac:dyDescent="0.25">
      <c r="A18" s="4">
        <v>13</v>
      </c>
      <c r="B18" s="19" t="s">
        <v>55</v>
      </c>
      <c r="C18" s="20"/>
      <c r="D18" s="21"/>
      <c r="E18" s="26"/>
      <c r="F18" s="23"/>
      <c r="G18" s="24"/>
      <c r="H18" s="26">
        <f t="shared" si="0"/>
        <v>350.51627004862337</v>
      </c>
      <c r="I18" s="23">
        <v>350.5</v>
      </c>
      <c r="J18" s="24">
        <v>73714</v>
      </c>
      <c r="K18" s="20">
        <f>Таблица1[[#This Row],[2]]+Таблица1[[#This Row],[3]]+Таблица1[[#This Row],[5]]+Таблица1[[#This Row],[11]]</f>
        <v>350.5</v>
      </c>
    </row>
    <row r="19" spans="1:11" x14ac:dyDescent="0.25">
      <c r="A19" s="4">
        <v>14</v>
      </c>
      <c r="B19" s="19" t="s">
        <v>15</v>
      </c>
      <c r="C19" s="20">
        <v>216.3</v>
      </c>
      <c r="D19" s="21"/>
      <c r="E19" s="26"/>
      <c r="F19" s="23"/>
      <c r="G19" s="24"/>
      <c r="H19" s="26">
        <f t="shared" si="0"/>
        <v>288.99974692385683</v>
      </c>
      <c r="I19" s="23">
        <v>289</v>
      </c>
      <c r="J19" s="24">
        <v>60777</v>
      </c>
      <c r="K19" s="20">
        <f>Таблица1[[#This Row],[2]]+Таблица1[[#This Row],[3]]+Таблица1[[#This Row],[5]]+Таблица1[[#This Row],[11]]</f>
        <v>505.3</v>
      </c>
    </row>
    <row r="20" spans="1:11" x14ac:dyDescent="0.25">
      <c r="A20" s="4">
        <v>15</v>
      </c>
      <c r="B20" s="19" t="s">
        <v>16</v>
      </c>
      <c r="C20" s="20"/>
      <c r="D20" s="21"/>
      <c r="E20" s="26">
        <f t="shared" si="1"/>
        <v>924.9146757679174</v>
      </c>
      <c r="F20" s="23">
        <v>924.9</v>
      </c>
      <c r="G20" s="24">
        <v>1626</v>
      </c>
      <c r="H20" s="26">
        <f t="shared" si="0"/>
        <v>504.40505708478474</v>
      </c>
      <c r="I20" s="23">
        <v>504.4</v>
      </c>
      <c r="J20" s="24">
        <v>106077</v>
      </c>
      <c r="K20" s="20">
        <f>Таблица1[[#This Row],[2]]+Таблица1[[#This Row],[3]]+Таблица1[[#This Row],[5]]+Таблица1[[#This Row],[11]]</f>
        <v>1429.3</v>
      </c>
    </row>
    <row r="21" spans="1:11" x14ac:dyDescent="0.25">
      <c r="A21" s="4">
        <v>16</v>
      </c>
      <c r="B21" s="19" t="s">
        <v>60</v>
      </c>
      <c r="C21" s="20">
        <v>414</v>
      </c>
      <c r="D21" s="21"/>
      <c r="E21" s="26"/>
      <c r="F21" s="23"/>
      <c r="G21" s="24"/>
      <c r="H21" s="26"/>
      <c r="I21" s="23"/>
      <c r="J21" s="24"/>
      <c r="K21" s="20">
        <f>Таблица1[[#This Row],[2]]+Таблица1[[#This Row],[3]]+Таблица1[[#This Row],[5]]+Таблица1[[#This Row],[11]]</f>
        <v>414</v>
      </c>
    </row>
    <row r="22" spans="1:11" x14ac:dyDescent="0.25">
      <c r="A22" s="4">
        <v>17</v>
      </c>
      <c r="B22" s="19" t="s">
        <v>17</v>
      </c>
      <c r="C22" s="20">
        <v>450</v>
      </c>
      <c r="D22" s="21"/>
      <c r="E22" s="26">
        <f t="shared" si="1"/>
        <v>303.18543799772442</v>
      </c>
      <c r="F22" s="23">
        <v>303.2</v>
      </c>
      <c r="G22" s="24">
        <v>533</v>
      </c>
      <c r="H22" s="26">
        <f t="shared" si="0"/>
        <v>131.48283071213726</v>
      </c>
      <c r="I22" s="23">
        <v>131.5</v>
      </c>
      <c r="J22" s="24">
        <v>27651</v>
      </c>
      <c r="K22" s="20">
        <f>Таблица1[[#This Row],[2]]+Таблица1[[#This Row],[3]]+Таблица1[[#This Row],[5]]+Таблица1[[#This Row],[11]]</f>
        <v>884.7</v>
      </c>
    </row>
    <row r="23" spans="1:11" x14ac:dyDescent="0.25">
      <c r="A23" s="4">
        <v>18</v>
      </c>
      <c r="B23" s="19" t="s">
        <v>39</v>
      </c>
      <c r="C23" s="20">
        <v>450</v>
      </c>
      <c r="D23" s="21">
        <v>1000</v>
      </c>
      <c r="E23" s="26"/>
      <c r="F23" s="23"/>
      <c r="G23" s="24"/>
      <c r="H23" s="26"/>
      <c r="I23" s="23"/>
      <c r="J23" s="24"/>
      <c r="K23" s="20">
        <f>Таблица1[[#This Row],[2]]+Таблица1[[#This Row],[3]]+Таблица1[[#This Row],[5]]+Таблица1[[#This Row],[11]]</f>
        <v>1450</v>
      </c>
    </row>
    <row r="24" spans="1:11" x14ac:dyDescent="0.25">
      <c r="A24" s="4">
        <v>19</v>
      </c>
      <c r="B24" s="19" t="s">
        <v>18</v>
      </c>
      <c r="C24" s="20">
        <v>445</v>
      </c>
      <c r="D24" s="21"/>
      <c r="E24" s="26">
        <f t="shared" si="1"/>
        <v>603.52673492605186</v>
      </c>
      <c r="F24" s="23">
        <v>603.5</v>
      </c>
      <c r="G24" s="24">
        <v>1061</v>
      </c>
      <c r="H24" s="26">
        <f t="shared" si="0"/>
        <v>372.89845095209995</v>
      </c>
      <c r="I24" s="23">
        <v>372.9</v>
      </c>
      <c r="J24" s="24">
        <v>78421</v>
      </c>
      <c r="K24" s="20">
        <f>Таблица1[[#This Row],[2]]+Таблица1[[#This Row],[3]]+Таблица1[[#This Row],[5]]+Таблица1[[#This Row],[11]]</f>
        <v>1421.4</v>
      </c>
    </row>
    <row r="25" spans="1:11" x14ac:dyDescent="0.25">
      <c r="A25" s="4">
        <v>20</v>
      </c>
      <c r="B25" s="19" t="s">
        <v>19</v>
      </c>
      <c r="C25" s="20">
        <v>455</v>
      </c>
      <c r="D25" s="21"/>
      <c r="E25" s="26"/>
      <c r="F25" s="23"/>
      <c r="G25" s="24"/>
      <c r="H25" s="26">
        <f t="shared" si="0"/>
        <v>328.82833142513567</v>
      </c>
      <c r="I25" s="23">
        <v>328.8</v>
      </c>
      <c r="J25" s="24">
        <v>69153</v>
      </c>
      <c r="K25" s="20">
        <f>Таблица1[[#This Row],[2]]+Таблица1[[#This Row],[3]]+Таблица1[[#This Row],[5]]+Таблица1[[#This Row],[11]]</f>
        <v>783.8</v>
      </c>
    </row>
    <row r="26" spans="1:11" x14ac:dyDescent="0.25">
      <c r="A26" s="4">
        <v>21</v>
      </c>
      <c r="B26" s="19" t="s">
        <v>20</v>
      </c>
      <c r="C26" s="20"/>
      <c r="D26" s="21"/>
      <c r="E26" s="26"/>
      <c r="F26" s="23"/>
      <c r="G26" s="24"/>
      <c r="H26" s="26"/>
      <c r="I26" s="23"/>
      <c r="J26" s="24"/>
      <c r="K26" s="20">
        <f>Таблица1[[#This Row],[2]]+Таблица1[[#This Row],[3]]+Таблица1[[#This Row],[5]]+Таблица1[[#This Row],[11]]</f>
        <v>0</v>
      </c>
    </row>
    <row r="27" spans="1:11" x14ac:dyDescent="0.25">
      <c r="A27" s="4">
        <v>22</v>
      </c>
      <c r="B27" s="19" t="s">
        <v>56</v>
      </c>
      <c r="C27" s="20"/>
      <c r="D27" s="21"/>
      <c r="E27" s="26"/>
      <c r="F27" s="23"/>
      <c r="G27" s="24"/>
      <c r="H27" s="26">
        <f t="shared" si="0"/>
        <v>128.87704462012425</v>
      </c>
      <c r="I27" s="23">
        <v>128.9</v>
      </c>
      <c r="J27" s="24">
        <v>27103</v>
      </c>
      <c r="K27" s="20">
        <f>Таблица1[[#This Row],[2]]+Таблица1[[#This Row],[3]]+Таблица1[[#This Row],[5]]+Таблица1[[#This Row],[11]]</f>
        <v>128.9</v>
      </c>
    </row>
    <row r="28" spans="1:11" x14ac:dyDescent="0.25">
      <c r="A28" s="4">
        <v>23</v>
      </c>
      <c r="B28" s="19" t="s">
        <v>21</v>
      </c>
      <c r="C28" s="20"/>
      <c r="D28" s="21"/>
      <c r="E28" s="26">
        <f t="shared" si="1"/>
        <v>427.1899886234354</v>
      </c>
      <c r="F28" s="23">
        <v>427.2</v>
      </c>
      <c r="G28" s="24">
        <v>751</v>
      </c>
      <c r="H28" s="26">
        <f t="shared" si="0"/>
        <v>284.84380341214268</v>
      </c>
      <c r="I28" s="23">
        <v>284.8</v>
      </c>
      <c r="J28" s="24">
        <v>59903</v>
      </c>
      <c r="K28" s="20">
        <f>Таблица1[[#This Row],[2]]+Таблица1[[#This Row],[3]]+Таблица1[[#This Row],[5]]+Таблица1[[#This Row],[11]]</f>
        <v>712</v>
      </c>
    </row>
    <row r="29" spans="1:11" x14ac:dyDescent="0.25">
      <c r="A29" s="4">
        <v>24</v>
      </c>
      <c r="B29" s="19" t="s">
        <v>61</v>
      </c>
      <c r="C29" s="20"/>
      <c r="D29" s="21"/>
      <c r="E29" s="26"/>
      <c r="F29" s="23"/>
      <c r="G29" s="24"/>
      <c r="H29" s="26"/>
      <c r="I29" s="23"/>
      <c r="J29" s="24"/>
      <c r="K29" s="20">
        <f>Таблица1[[#This Row],[2]]+Таблица1[[#This Row],[3]]+Таблица1[[#This Row],[5]]+Таблица1[[#This Row],[11]]</f>
        <v>0</v>
      </c>
    </row>
    <row r="30" spans="1:11" x14ac:dyDescent="0.25">
      <c r="A30" s="4">
        <v>25</v>
      </c>
      <c r="B30" s="19" t="s">
        <v>62</v>
      </c>
      <c r="C30" s="20"/>
      <c r="D30" s="21"/>
      <c r="E30" s="26"/>
      <c r="F30" s="23"/>
      <c r="G30" s="24"/>
      <c r="H30" s="26"/>
      <c r="I30" s="23"/>
      <c r="J30" s="24"/>
      <c r="K30" s="20">
        <f>Таблица1[[#This Row],[2]]+Таблица1[[#This Row],[3]]+Таблица1[[#This Row],[5]]+Таблица1[[#This Row],[11]]</f>
        <v>0</v>
      </c>
    </row>
    <row r="31" spans="1:11" x14ac:dyDescent="0.25">
      <c r="A31" s="4">
        <v>26</v>
      </c>
      <c r="B31" s="19" t="s">
        <v>22</v>
      </c>
      <c r="C31" s="20"/>
      <c r="D31" s="21"/>
      <c r="E31" s="26"/>
      <c r="F31" s="23"/>
      <c r="G31" s="24"/>
      <c r="H31" s="26">
        <f t="shared" si="0"/>
        <v>199.85618512282119</v>
      </c>
      <c r="I31" s="23">
        <v>199.9</v>
      </c>
      <c r="J31" s="24">
        <v>42030</v>
      </c>
      <c r="K31" s="20">
        <f>Таблица1[[#This Row],[2]]+Таблица1[[#This Row],[3]]+Таблица1[[#This Row],[5]]+Таблица1[[#This Row],[11]]</f>
        <v>199.9</v>
      </c>
    </row>
    <row r="32" spans="1:11" x14ac:dyDescent="0.25">
      <c r="A32" s="4">
        <v>27</v>
      </c>
      <c r="B32" s="19" t="s">
        <v>64</v>
      </c>
      <c r="C32" s="20">
        <v>495</v>
      </c>
      <c r="D32" s="21"/>
      <c r="E32" s="22">
        <f>0.260722200495372*G32</f>
        <v>0</v>
      </c>
      <c r="F32" s="23"/>
      <c r="G32" s="24"/>
      <c r="H32" s="25">
        <f>9000/1892711*J32</f>
        <v>0</v>
      </c>
      <c r="I32" s="23"/>
      <c r="J32" s="24"/>
      <c r="K32" s="20">
        <f>Таблица1[[#This Row],[2]]+Таблица1[[#This Row],[3]]+Таблица1[[#This Row],[5]]+Таблица1[[#This Row],[11]]</f>
        <v>495</v>
      </c>
    </row>
    <row r="33" spans="1:11" x14ac:dyDescent="0.25">
      <c r="A33" s="4">
        <v>28</v>
      </c>
      <c r="B33" s="19" t="s">
        <v>23</v>
      </c>
      <c r="C33" s="20">
        <v>375</v>
      </c>
      <c r="D33" s="21"/>
      <c r="E33" s="26">
        <f t="shared" si="1"/>
        <v>527.87258248009061</v>
      </c>
      <c r="F33" s="23">
        <v>527.9</v>
      </c>
      <c r="G33" s="24">
        <v>928</v>
      </c>
      <c r="H33" s="26">
        <f t="shared" si="0"/>
        <v>318.84740987926841</v>
      </c>
      <c r="I33" s="23">
        <v>318.8</v>
      </c>
      <c r="J33" s="24">
        <v>67054</v>
      </c>
      <c r="K33" s="20">
        <f>Таблица1[[#This Row],[2]]+Таблица1[[#This Row],[3]]+Таблица1[[#This Row],[5]]+Таблица1[[#This Row],[11]]</f>
        <v>1221.7</v>
      </c>
    </row>
    <row r="34" spans="1:11" x14ac:dyDescent="0.25">
      <c r="A34" s="4">
        <v>29</v>
      </c>
      <c r="B34" s="19" t="s">
        <v>24</v>
      </c>
      <c r="C34" s="20">
        <f>400+300+254.9</f>
        <v>954.9</v>
      </c>
      <c r="D34" s="21"/>
      <c r="E34" s="26">
        <f t="shared" si="1"/>
        <v>534.69852104664346</v>
      </c>
      <c r="F34" s="23">
        <v>534.70000000000005</v>
      </c>
      <c r="G34" s="24">
        <v>940</v>
      </c>
      <c r="H34" s="26"/>
      <c r="I34" s="23"/>
      <c r="J34" s="24"/>
      <c r="K34" s="20">
        <f>Таблица1[[#This Row],[2]]+Таблица1[[#This Row],[3]]+Таблица1[[#This Row],[5]]+Таблица1[[#This Row],[11]]</f>
        <v>1489.6</v>
      </c>
    </row>
    <row r="35" spans="1:11" x14ac:dyDescent="0.25">
      <c r="A35" s="4">
        <v>30</v>
      </c>
      <c r="B35" s="19" t="s">
        <v>57</v>
      </c>
      <c r="C35" s="20"/>
      <c r="D35" s="21"/>
      <c r="E35" s="26"/>
      <c r="F35" s="23"/>
      <c r="G35" s="24"/>
      <c r="H35" s="26">
        <f t="shared" si="0"/>
        <v>325.60438439888605</v>
      </c>
      <c r="I35" s="23">
        <v>325.60000000000002</v>
      </c>
      <c r="J35" s="24">
        <v>68475</v>
      </c>
      <c r="K35" s="20">
        <f>Таблица1[[#This Row],[2]]+Таблица1[[#This Row],[3]]+Таблица1[[#This Row],[5]]+Таблица1[[#This Row],[11]]</f>
        <v>325.60000000000002</v>
      </c>
    </row>
    <row r="36" spans="1:11" x14ac:dyDescent="0.25">
      <c r="A36" s="4">
        <v>31</v>
      </c>
      <c r="B36" s="19" t="s">
        <v>25</v>
      </c>
      <c r="C36" s="20">
        <f>270+270</f>
        <v>540</v>
      </c>
      <c r="D36" s="21"/>
      <c r="E36" s="26">
        <f t="shared" si="1"/>
        <v>544.93742889647285</v>
      </c>
      <c r="F36" s="23">
        <v>544.9</v>
      </c>
      <c r="G36" s="24">
        <v>958</v>
      </c>
      <c r="H36" s="25">
        <f t="shared" si="0"/>
        <v>587.52392731906775</v>
      </c>
      <c r="I36" s="23">
        <v>587.5</v>
      </c>
      <c r="J36" s="24">
        <v>123557</v>
      </c>
      <c r="K36" s="20">
        <f>Таблица1[[#This Row],[2]]+Таблица1[[#This Row],[3]]+Таблица1[[#This Row],[5]]+Таблица1[[#This Row],[11]]</f>
        <v>1672.4</v>
      </c>
    </row>
    <row r="37" spans="1:11" x14ac:dyDescent="0.25">
      <c r="A37" s="4"/>
      <c r="B37" s="4" t="s">
        <v>27</v>
      </c>
      <c r="C37" s="20">
        <f>SUM(C6:C36)</f>
        <v>6530.4</v>
      </c>
      <c r="D37" s="21">
        <f>SUM(D6:D36)</f>
        <v>2000</v>
      </c>
      <c r="E37" s="22">
        <f>SUBTOTAL(109,Таблица1[4])</f>
        <v>8999.9999999999945</v>
      </c>
      <c r="F37" s="20">
        <f t="shared" ref="F37:K37" si="2">SUM(F6:F36)</f>
        <v>8999.9999999999982</v>
      </c>
      <c r="G37" s="24">
        <f t="shared" si="2"/>
        <v>15822</v>
      </c>
      <c r="H37" s="27">
        <f t="shared" si="2"/>
        <v>9000</v>
      </c>
      <c r="I37" s="23">
        <f t="shared" si="2"/>
        <v>8999.9999999999982</v>
      </c>
      <c r="J37" s="24">
        <f t="shared" si="2"/>
        <v>1892711</v>
      </c>
      <c r="K37" s="20">
        <f t="shared" si="2"/>
        <v>26530.400000000001</v>
      </c>
    </row>
    <row r="38" spans="1:11" x14ac:dyDescent="0.25">
      <c r="A38" s="7"/>
      <c r="B38" s="7"/>
      <c r="C38" s="7"/>
      <c r="D38" s="7"/>
      <c r="E38" s="7"/>
      <c r="F38" s="28"/>
      <c r="G38" s="7"/>
      <c r="H38" s="7"/>
      <c r="I38" s="7"/>
      <c r="J38" s="7"/>
      <c r="K38" s="7"/>
    </row>
    <row r="39" spans="1:11" x14ac:dyDescent="0.25">
      <c r="A39" s="7"/>
      <c r="B39" s="7"/>
      <c r="C39" s="29"/>
      <c r="D39" s="7"/>
      <c r="E39" s="7"/>
      <c r="G39" s="30"/>
      <c r="H39" s="31"/>
      <c r="I39" s="7"/>
      <c r="J39" s="7"/>
      <c r="K39" s="7"/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</sheetData>
  <mergeCells count="7">
    <mergeCell ref="B2:K2"/>
    <mergeCell ref="H1:K1"/>
    <mergeCell ref="A3:A4"/>
    <mergeCell ref="B3:B4"/>
    <mergeCell ref="E3:G3"/>
    <mergeCell ref="H3:J3"/>
    <mergeCell ref="K3:K4"/>
  </mergeCells>
  <pageMargins left="0.11811023622047245" right="0.11811023622047245" top="0.59055118110236227" bottom="0.39370078740157483" header="0.31496062992125984" footer="0.31496062992125984"/>
  <pageSetup paperSize="9" scale="89" fitToHeight="0" orientation="landscape" r:id="rId1"/>
  <rowBreaks count="1" manualBreakCount="1">
    <brk id="32" max="10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Normal="100" zoomScaleSheetLayoutView="100" workbookViewId="0">
      <selection activeCell="B18" sqref="B18"/>
    </sheetView>
  </sheetViews>
  <sheetFormatPr defaultColWidth="9.140625" defaultRowHeight="15" x14ac:dyDescent="0.25"/>
  <cols>
    <col min="1" max="1" width="4.5703125" style="38" customWidth="1"/>
    <col min="2" max="2" width="39.42578125" style="73" customWidth="1"/>
    <col min="3" max="3" width="8" style="38" customWidth="1"/>
    <col min="4" max="4" width="14.7109375" style="38" customWidth="1"/>
    <col min="5" max="5" width="13.5703125" style="38" customWidth="1"/>
    <col min="6" max="6" width="10.140625" style="38" customWidth="1"/>
    <col min="7" max="7" width="11.85546875" style="38" customWidth="1"/>
    <col min="8" max="8" width="12" style="38" bestFit="1" customWidth="1"/>
    <col min="9" max="9" width="10.28515625" style="38" customWidth="1"/>
    <col min="10" max="11" width="11" style="38" customWidth="1"/>
    <col min="12" max="12" width="13.28515625" style="38" customWidth="1"/>
    <col min="13" max="13" width="12.42578125" style="38" customWidth="1"/>
    <col min="14" max="14" width="13" style="38" customWidth="1"/>
    <col min="15" max="16384" width="9.140625" style="38"/>
  </cols>
  <sheetData>
    <row r="1" spans="1:14" s="4" customFormat="1" x14ac:dyDescent="0.25">
      <c r="B1" s="5" t="s">
        <v>44</v>
      </c>
      <c r="C1" s="5"/>
      <c r="D1" s="5"/>
      <c r="E1" s="5"/>
      <c r="F1" s="5"/>
      <c r="G1" s="5"/>
      <c r="H1" s="5"/>
      <c r="I1" s="5"/>
      <c r="J1" s="32"/>
      <c r="K1" s="32"/>
      <c r="L1" s="32"/>
      <c r="M1" s="32"/>
      <c r="N1" s="32"/>
    </row>
    <row r="2" spans="1:14" ht="153.75" customHeight="1" x14ac:dyDescent="0.25">
      <c r="A2" s="33"/>
      <c r="B2" s="34" t="s">
        <v>0</v>
      </c>
      <c r="C2" s="35" t="s">
        <v>5</v>
      </c>
      <c r="D2" s="36" t="s">
        <v>7</v>
      </c>
      <c r="E2" s="34" t="s">
        <v>36</v>
      </c>
      <c r="F2" s="34"/>
      <c r="G2" s="34"/>
      <c r="H2" s="34" t="s">
        <v>38</v>
      </c>
      <c r="I2" s="34"/>
      <c r="J2" s="34"/>
      <c r="K2" s="34" t="s">
        <v>46</v>
      </c>
      <c r="L2" s="34"/>
      <c r="M2" s="34"/>
      <c r="N2" s="37" t="s">
        <v>3</v>
      </c>
    </row>
    <row r="3" spans="1:14" ht="42.75" customHeight="1" x14ac:dyDescent="0.25">
      <c r="A3" s="33"/>
      <c r="B3" s="39"/>
      <c r="C3" s="35" t="s">
        <v>6</v>
      </c>
      <c r="D3" s="36" t="s">
        <v>48</v>
      </c>
      <c r="E3" s="35" t="s">
        <v>4</v>
      </c>
      <c r="F3" s="40" t="s">
        <v>2</v>
      </c>
      <c r="G3" s="41" t="s">
        <v>1</v>
      </c>
      <c r="H3" s="42" t="s">
        <v>4</v>
      </c>
      <c r="I3" s="41" t="s">
        <v>2</v>
      </c>
      <c r="J3" s="41" t="s">
        <v>8</v>
      </c>
      <c r="K3" s="43" t="s">
        <v>27</v>
      </c>
      <c r="L3" s="35" t="s">
        <v>52</v>
      </c>
      <c r="M3" s="35" t="s">
        <v>53</v>
      </c>
      <c r="N3" s="37"/>
    </row>
    <row r="4" spans="1:14" x14ac:dyDescent="0.25">
      <c r="A4" s="38" t="s">
        <v>37</v>
      </c>
      <c r="B4" s="44" t="s">
        <v>0</v>
      </c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33</v>
      </c>
      <c r="I4" s="10" t="s">
        <v>34</v>
      </c>
      <c r="J4" s="10" t="s">
        <v>35</v>
      </c>
      <c r="K4" s="10" t="s">
        <v>45</v>
      </c>
      <c r="L4" s="10" t="s">
        <v>51</v>
      </c>
      <c r="M4" s="10" t="s">
        <v>50</v>
      </c>
      <c r="N4" s="18" t="s">
        <v>3</v>
      </c>
    </row>
    <row r="5" spans="1:14" x14ac:dyDescent="0.25">
      <c r="A5" s="38">
        <v>1</v>
      </c>
      <c r="B5" s="43" t="s">
        <v>9</v>
      </c>
      <c r="C5" s="45"/>
      <c r="D5" s="45"/>
      <c r="E5" s="45"/>
      <c r="F5" s="46"/>
      <c r="G5" s="47"/>
      <c r="H5" s="48">
        <v>228.47228129386895</v>
      </c>
      <c r="I5" s="46">
        <v>228.5</v>
      </c>
      <c r="J5" s="47">
        <v>48048</v>
      </c>
      <c r="K5" s="49"/>
      <c r="L5" s="49"/>
      <c r="M5" s="49"/>
      <c r="N5" s="50">
        <f>Таблица13[[#This Row],[2]]+Таблица13[[#This Row],[3]]+Таблица13[[#This Row],[5]]+Таблица13[[#This Row],[11]]+Таблица13[[#This Row],[13]]</f>
        <v>228.5</v>
      </c>
    </row>
    <row r="6" spans="1:14" x14ac:dyDescent="0.25">
      <c r="A6" s="38">
        <v>2</v>
      </c>
      <c r="B6" s="51" t="s">
        <v>10</v>
      </c>
      <c r="C6" s="45"/>
      <c r="D6" s="45"/>
      <c r="E6" s="45"/>
      <c r="F6" s="46"/>
      <c r="G6" s="47"/>
      <c r="H6" s="52"/>
      <c r="I6" s="53"/>
      <c r="J6" s="54"/>
      <c r="K6" s="55"/>
      <c r="L6" s="55"/>
      <c r="M6" s="55"/>
      <c r="N6" s="50">
        <f>Таблица13[[#This Row],[2]]+Таблица13[[#This Row],[3]]+Таблица13[[#This Row],[5]]+Таблица13[[#This Row],[11]]+Таблица13[[#This Row],[13]]</f>
        <v>0</v>
      </c>
    </row>
    <row r="7" spans="1:14" x14ac:dyDescent="0.25">
      <c r="A7" s="38">
        <v>3</v>
      </c>
      <c r="B7" s="56" t="s">
        <v>54</v>
      </c>
      <c r="C7" s="57"/>
      <c r="D7" s="57"/>
      <c r="E7" s="57"/>
      <c r="F7" s="53"/>
      <c r="G7" s="54"/>
      <c r="H7" s="48">
        <v>245.30052395743459</v>
      </c>
      <c r="I7" s="46">
        <v>245.3</v>
      </c>
      <c r="J7" s="47">
        <v>51587</v>
      </c>
      <c r="K7" s="58"/>
      <c r="L7" s="59"/>
      <c r="M7" s="60"/>
      <c r="N7" s="61">
        <f>Таблица13[[#This Row],[2]]+Таблица13[[#This Row],[3]]+Таблица13[[#This Row],[5]]+Таблица13[[#This Row],[11]]+Таблица13[[#This Row],[13]]</f>
        <v>245.3</v>
      </c>
    </row>
    <row r="8" spans="1:14" x14ac:dyDescent="0.25">
      <c r="A8" s="38">
        <v>4</v>
      </c>
      <c r="B8" s="51" t="s">
        <v>11</v>
      </c>
      <c r="C8" s="45"/>
      <c r="D8" s="45"/>
      <c r="E8" s="62">
        <v>578.49829351535789</v>
      </c>
      <c r="F8" s="46">
        <v>578.5</v>
      </c>
      <c r="G8" s="47">
        <v>1017</v>
      </c>
      <c r="H8" s="48">
        <v>414.48641657389851</v>
      </c>
      <c r="I8" s="46">
        <v>414.5</v>
      </c>
      <c r="J8" s="47">
        <v>87167</v>
      </c>
      <c r="K8" s="55"/>
      <c r="L8" s="55"/>
      <c r="M8" s="55"/>
      <c r="N8" s="50">
        <f>Таблица13[[#This Row],[2]]+Таблица13[[#This Row],[3]]+Таблица13[[#This Row],[5]]+Таблица13[[#This Row],[11]]+Таблица13[[#This Row],[13]]</f>
        <v>993</v>
      </c>
    </row>
    <row r="9" spans="1:14" x14ac:dyDescent="0.25">
      <c r="A9" s="38">
        <v>5</v>
      </c>
      <c r="B9" s="51" t="s">
        <v>12</v>
      </c>
      <c r="C9" s="45"/>
      <c r="D9" s="45"/>
      <c r="E9" s="62">
        <v>2026.7349260523306</v>
      </c>
      <c r="F9" s="46">
        <v>2026.7</v>
      </c>
      <c r="G9" s="47">
        <v>3563</v>
      </c>
      <c r="H9" s="48">
        <v>2251.5988970318235</v>
      </c>
      <c r="I9" s="46">
        <v>2251.6</v>
      </c>
      <c r="J9" s="47">
        <v>473514</v>
      </c>
      <c r="K9" s="63">
        <v>6967.7999999999993</v>
      </c>
      <c r="L9" s="64">
        <v>4667.7889999999998</v>
      </c>
      <c r="M9" s="64">
        <v>2300.011</v>
      </c>
      <c r="N9" s="50">
        <f>Таблица13[[#This Row],[2]]+Таблица13[[#This Row],[3]]+Таблица13[[#This Row],[5]]+Таблица13[[#This Row],[11]]+Таблица13[[#This Row],[13]]</f>
        <v>11246.099999999999</v>
      </c>
    </row>
    <row r="10" spans="1:14" x14ac:dyDescent="0.25">
      <c r="A10" s="38">
        <v>6</v>
      </c>
      <c r="B10" s="51" t="s">
        <v>42</v>
      </c>
      <c r="C10" s="45"/>
      <c r="D10" s="45"/>
      <c r="E10" s="62"/>
      <c r="F10" s="46"/>
      <c r="G10" s="47"/>
      <c r="H10" s="48"/>
      <c r="I10" s="46"/>
      <c r="J10" s="47"/>
      <c r="K10" s="63"/>
      <c r="L10" s="64"/>
      <c r="M10" s="64"/>
      <c r="N10" s="50">
        <f>Таблица13[[#This Row],[2]]+Таблица13[[#This Row],[3]]+Таблица13[[#This Row],[5]]+Таблица13[[#This Row],[11]]+Таблица13[[#This Row],[13]]</f>
        <v>0</v>
      </c>
    </row>
    <row r="11" spans="1:14" x14ac:dyDescent="0.25">
      <c r="A11" s="38">
        <v>7</v>
      </c>
      <c r="B11" s="51" t="s">
        <v>26</v>
      </c>
      <c r="C11" s="45"/>
      <c r="D11" s="45"/>
      <c r="E11" s="62">
        <v>821.38794084186509</v>
      </c>
      <c r="F11" s="46">
        <v>821.4</v>
      </c>
      <c r="G11" s="47">
        <v>1444</v>
      </c>
      <c r="H11" s="48">
        <v>930.70310258671293</v>
      </c>
      <c r="I11" s="46">
        <v>930.7</v>
      </c>
      <c r="J11" s="47">
        <v>195728</v>
      </c>
      <c r="K11" s="63">
        <v>13935.599999999999</v>
      </c>
      <c r="L11" s="64">
        <f>4667.789+4667.789</f>
        <v>9335.5779999999995</v>
      </c>
      <c r="M11" s="64">
        <f>2300.011+2300.011</f>
        <v>4600.0219999999999</v>
      </c>
      <c r="N11" s="50">
        <f>Таблица13[[#This Row],[2]]+Таблица13[[#This Row],[3]]+Таблица13[[#This Row],[5]]+Таблица13[[#This Row],[11]]+Таблица13[[#This Row],[13]]</f>
        <v>15687.699999999999</v>
      </c>
    </row>
    <row r="12" spans="1:14" x14ac:dyDescent="0.25">
      <c r="A12" s="38">
        <v>8</v>
      </c>
      <c r="B12" s="51" t="s">
        <v>41</v>
      </c>
      <c r="C12" s="45"/>
      <c r="D12" s="45">
        <v>1000</v>
      </c>
      <c r="E12" s="62"/>
      <c r="F12" s="46"/>
      <c r="G12" s="47"/>
      <c r="H12" s="48"/>
      <c r="I12" s="46"/>
      <c r="J12" s="47"/>
      <c r="K12" s="63"/>
      <c r="L12" s="64"/>
      <c r="M12" s="64"/>
      <c r="N12" s="50">
        <f>Таблица13[[#This Row],[2]]+Таблица13[[#This Row],[3]]+Таблица13[[#This Row],[5]]+Таблица13[[#This Row],[11]]+Таблица13[[#This Row],[13]]</f>
        <v>1000</v>
      </c>
    </row>
    <row r="13" spans="1:14" x14ac:dyDescent="0.25">
      <c r="A13" s="38">
        <v>9</v>
      </c>
      <c r="B13" s="51" t="s">
        <v>13</v>
      </c>
      <c r="C13" s="45"/>
      <c r="D13" s="45"/>
      <c r="E13" s="62">
        <v>1707.0534698521033</v>
      </c>
      <c r="F13" s="46">
        <v>1707.1</v>
      </c>
      <c r="G13" s="47">
        <v>3001</v>
      </c>
      <c r="H13" s="48">
        <v>1106.7553366573131</v>
      </c>
      <c r="I13" s="46">
        <v>1106.8</v>
      </c>
      <c r="J13" s="47">
        <v>232752</v>
      </c>
      <c r="K13" s="63">
        <v>6967.7999999999993</v>
      </c>
      <c r="L13" s="64">
        <v>4667.7889999999998</v>
      </c>
      <c r="M13" s="64">
        <v>2300.011</v>
      </c>
      <c r="N13" s="50">
        <f>Таблица13[[#This Row],[2]]+Таблица13[[#This Row],[3]]+Таблица13[[#This Row],[5]]+Таблица13[[#This Row],[11]]+Таблица13[[#This Row],[13]]</f>
        <v>9781.6999999999989</v>
      </c>
    </row>
    <row r="14" spans="1:14" x14ac:dyDescent="0.25">
      <c r="A14" s="38">
        <v>10</v>
      </c>
      <c r="B14" s="51" t="s">
        <v>14</v>
      </c>
      <c r="C14" s="45"/>
      <c r="D14" s="45"/>
      <c r="E14" s="62"/>
      <c r="F14" s="46"/>
      <c r="G14" s="47"/>
      <c r="H14" s="52"/>
      <c r="I14" s="53"/>
      <c r="J14" s="54"/>
      <c r="K14" s="63"/>
      <c r="L14" s="64"/>
      <c r="M14" s="64"/>
      <c r="N14" s="50">
        <f>Таблица13[[#This Row],[2]]+Таблица13[[#This Row],[3]]+Таблица13[[#This Row],[5]]+Таблица13[[#This Row],[11]]+Таблица13[[#This Row],[13]]</f>
        <v>0</v>
      </c>
    </row>
    <row r="15" spans="1:14" x14ac:dyDescent="0.25">
      <c r="A15" s="38">
        <v>11</v>
      </c>
      <c r="B15" s="51" t="s">
        <v>43</v>
      </c>
      <c r="C15" s="57"/>
      <c r="D15" s="57"/>
      <c r="E15" s="57"/>
      <c r="F15" s="53"/>
      <c r="G15" s="54"/>
      <c r="H15" s="52"/>
      <c r="I15" s="53"/>
      <c r="J15" s="54"/>
      <c r="K15" s="45"/>
      <c r="L15" s="65"/>
      <c r="M15" s="66"/>
      <c r="N15" s="61">
        <f>Таблица13[[#This Row],[2]]+Таблица13[[#This Row],[3]]+Таблица13[[#This Row],[5]]+Таблица13[[#This Row],[11]]+Таблица13[[#This Row],[13]]</f>
        <v>0</v>
      </c>
    </row>
    <row r="16" spans="1:14" x14ac:dyDescent="0.25">
      <c r="A16" s="38">
        <v>12</v>
      </c>
      <c r="B16" s="56" t="s">
        <v>55</v>
      </c>
      <c r="C16" s="45"/>
      <c r="D16" s="45"/>
      <c r="E16" s="62"/>
      <c r="F16" s="46"/>
      <c r="G16" s="47"/>
      <c r="H16" s="48">
        <v>350.51627004862337</v>
      </c>
      <c r="I16" s="46">
        <v>350.5</v>
      </c>
      <c r="J16" s="47">
        <v>73714</v>
      </c>
      <c r="K16" s="63"/>
      <c r="L16" s="64"/>
      <c r="M16" s="64"/>
      <c r="N16" s="50">
        <f>Таблица13[[#This Row],[2]]+Таблица13[[#This Row],[3]]+Таблица13[[#This Row],[5]]+Таблица13[[#This Row],[11]]+Таблица13[[#This Row],[13]]</f>
        <v>350.5</v>
      </c>
    </row>
    <row r="17" spans="1:14" x14ac:dyDescent="0.25">
      <c r="A17" s="38">
        <v>13</v>
      </c>
      <c r="B17" s="43" t="s">
        <v>15</v>
      </c>
      <c r="C17" s="45"/>
      <c r="D17" s="45"/>
      <c r="E17" s="62"/>
      <c r="F17" s="46"/>
      <c r="G17" s="47"/>
      <c r="H17" s="48">
        <v>288.99974692385683</v>
      </c>
      <c r="I17" s="46">
        <v>289</v>
      </c>
      <c r="J17" s="47">
        <v>60777</v>
      </c>
      <c r="K17" s="63"/>
      <c r="L17" s="64"/>
      <c r="M17" s="64"/>
      <c r="N17" s="50">
        <f>Таблица13[[#This Row],[2]]+Таблица13[[#This Row],[3]]+Таблица13[[#This Row],[5]]+Таблица13[[#This Row],[11]]+Таблица13[[#This Row],[13]]</f>
        <v>289</v>
      </c>
    </row>
    <row r="18" spans="1:14" x14ac:dyDescent="0.25">
      <c r="A18" s="38">
        <v>14</v>
      </c>
      <c r="B18" s="43" t="s">
        <v>16</v>
      </c>
      <c r="C18" s="45"/>
      <c r="E18" s="62">
        <v>924.9146757679174</v>
      </c>
      <c r="F18" s="46">
        <v>924.9</v>
      </c>
      <c r="G18" s="47">
        <v>1626</v>
      </c>
      <c r="H18" s="48">
        <v>504.40505708478474</v>
      </c>
      <c r="I18" s="46">
        <v>504.4</v>
      </c>
      <c r="J18" s="47">
        <v>106077</v>
      </c>
      <c r="K18" s="63"/>
      <c r="L18" s="64"/>
      <c r="M18" s="64"/>
      <c r="N18" s="50">
        <f>Таблица13[[#This Row],[2]]+Таблица13[[#This Row],[3]]+Таблица13[[#This Row],[5]]+Таблица13[[#This Row],[11]]+Таблица13[[#This Row],[13]]</f>
        <v>1429.3</v>
      </c>
    </row>
    <row r="19" spans="1:14" x14ac:dyDescent="0.25">
      <c r="A19" s="38">
        <v>15</v>
      </c>
      <c r="B19" s="51" t="s">
        <v>40</v>
      </c>
      <c r="C19" s="45"/>
      <c r="D19" s="45"/>
      <c r="E19" s="62"/>
      <c r="F19" s="46"/>
      <c r="G19" s="47"/>
      <c r="H19" s="48"/>
      <c r="I19" s="46"/>
      <c r="J19" s="47"/>
      <c r="K19" s="63"/>
      <c r="L19" s="64"/>
      <c r="M19" s="64"/>
      <c r="N19" s="50">
        <f>Таблица13[[#This Row],[2]]+Таблица13[[#This Row],[3]]+Таблица13[[#This Row],[5]]+Таблица13[[#This Row],[11]]+Таблица13[[#This Row],[13]]</f>
        <v>0</v>
      </c>
    </row>
    <row r="20" spans="1:14" x14ac:dyDescent="0.25">
      <c r="A20" s="38">
        <v>16</v>
      </c>
      <c r="B20" s="51" t="s">
        <v>17</v>
      </c>
      <c r="C20" s="45"/>
      <c r="D20" s="45"/>
      <c r="E20" s="62">
        <v>303.18543799772442</v>
      </c>
      <c r="F20" s="46">
        <v>303.2</v>
      </c>
      <c r="G20" s="47">
        <v>533</v>
      </c>
      <c r="H20" s="48">
        <v>131.48283071213726</v>
      </c>
      <c r="I20" s="46">
        <v>131.5</v>
      </c>
      <c r="J20" s="47">
        <v>27651</v>
      </c>
      <c r="K20" s="63"/>
      <c r="L20" s="64"/>
      <c r="M20" s="64"/>
      <c r="N20" s="50">
        <f>Таблица13[[#This Row],[2]]+Таблица13[[#This Row],[3]]+Таблица13[[#This Row],[5]]+Таблица13[[#This Row],[11]]+Таблица13[[#This Row],[13]]</f>
        <v>434.7</v>
      </c>
    </row>
    <row r="21" spans="1:14" x14ac:dyDescent="0.25">
      <c r="A21" s="38">
        <v>17</v>
      </c>
      <c r="B21" s="51" t="s">
        <v>39</v>
      </c>
      <c r="C21" s="45"/>
      <c r="D21" s="45">
        <v>1000</v>
      </c>
      <c r="E21" s="62"/>
      <c r="F21" s="46"/>
      <c r="G21" s="47"/>
      <c r="H21" s="48"/>
      <c r="I21" s="46"/>
      <c r="J21" s="47"/>
      <c r="K21" s="63"/>
      <c r="L21" s="64"/>
      <c r="M21" s="64"/>
      <c r="N21" s="50">
        <f>Таблица13[[#This Row],[2]]+Таблица13[[#This Row],[3]]+Таблица13[[#This Row],[5]]+Таблица13[[#This Row],[11]]+Таблица13[[#This Row],[13]]</f>
        <v>1000</v>
      </c>
    </row>
    <row r="22" spans="1:14" x14ac:dyDescent="0.25">
      <c r="A22" s="38">
        <v>18</v>
      </c>
      <c r="B22" s="51" t="s">
        <v>18</v>
      </c>
      <c r="C22" s="45"/>
      <c r="D22" s="45"/>
      <c r="E22" s="62">
        <v>603.52673492605186</v>
      </c>
      <c r="F22" s="46">
        <v>603.5</v>
      </c>
      <c r="G22" s="47">
        <v>1061</v>
      </c>
      <c r="H22" s="48">
        <v>372.89845095209995</v>
      </c>
      <c r="I22" s="46">
        <v>372.9</v>
      </c>
      <c r="J22" s="47">
        <v>78421</v>
      </c>
      <c r="K22" s="63">
        <v>34838.699999999997</v>
      </c>
      <c r="L22" s="64">
        <f>4667.789+4667.789+4667.789+4667.789+4667.58802</f>
        <v>23338.744019999998</v>
      </c>
      <c r="M22" s="64">
        <f>2300.011+2300.011+2300.011+2300.011+2299.91198</f>
        <v>11499.955979999999</v>
      </c>
      <c r="N22" s="50">
        <f>Таблица13[[#This Row],[2]]+Таблица13[[#This Row],[3]]+Таблица13[[#This Row],[5]]+Таблица13[[#This Row],[11]]+Таблица13[[#This Row],[13]]</f>
        <v>35815.1</v>
      </c>
    </row>
    <row r="23" spans="1:14" x14ac:dyDescent="0.25">
      <c r="A23" s="38">
        <v>20</v>
      </c>
      <c r="B23" s="51" t="s">
        <v>19</v>
      </c>
      <c r="C23" s="45"/>
      <c r="D23" s="45"/>
      <c r="E23" s="62"/>
      <c r="F23" s="46"/>
      <c r="G23" s="47"/>
      <c r="H23" s="48">
        <v>328.82833142513567</v>
      </c>
      <c r="I23" s="46">
        <v>328.8</v>
      </c>
      <c r="J23" s="47">
        <v>69153</v>
      </c>
      <c r="K23" s="67"/>
      <c r="L23" s="55"/>
      <c r="M23" s="55"/>
      <c r="N23" s="50">
        <f>Таблица13[[#This Row],[2]]+Таблица13[[#This Row],[3]]+Таблица13[[#This Row],[5]]+Таблица13[[#This Row],[11]]+Таблица13[[#This Row],[13]]</f>
        <v>328.8</v>
      </c>
    </row>
    <row r="24" spans="1:14" x14ac:dyDescent="0.25">
      <c r="A24" s="38">
        <v>21</v>
      </c>
      <c r="B24" s="51" t="s">
        <v>20</v>
      </c>
      <c r="C24" s="45"/>
      <c r="D24" s="45"/>
      <c r="E24" s="62"/>
      <c r="F24" s="46"/>
      <c r="G24" s="47"/>
      <c r="H24" s="52"/>
      <c r="I24" s="53"/>
      <c r="J24" s="54"/>
      <c r="K24" s="67"/>
      <c r="L24" s="55"/>
      <c r="M24" s="55"/>
      <c r="N24" s="50">
        <f>Таблица13[[#This Row],[2]]+Таблица13[[#This Row],[3]]+Таблица13[[#This Row],[5]]+Таблица13[[#This Row],[11]]+Таблица13[[#This Row],[13]]</f>
        <v>0</v>
      </c>
    </row>
    <row r="25" spans="1:14" x14ac:dyDescent="0.25">
      <c r="A25" s="38">
        <v>22</v>
      </c>
      <c r="B25" s="56" t="s">
        <v>56</v>
      </c>
      <c r="C25" s="57"/>
      <c r="D25" s="57"/>
      <c r="E25" s="57"/>
      <c r="F25" s="53"/>
      <c r="G25" s="54"/>
      <c r="H25" s="48">
        <v>128.87704462012425</v>
      </c>
      <c r="I25" s="46">
        <v>128.9</v>
      </c>
      <c r="J25" s="47">
        <v>27103</v>
      </c>
      <c r="K25" s="58"/>
      <c r="L25" s="59"/>
      <c r="M25" s="60"/>
      <c r="N25" s="61">
        <f>Таблица13[[#This Row],[2]]+Таблица13[[#This Row],[3]]+Таблица13[[#This Row],[5]]+Таблица13[[#This Row],[11]]+Таблица13[[#This Row],[13]]</f>
        <v>128.9</v>
      </c>
    </row>
    <row r="26" spans="1:14" x14ac:dyDescent="0.25">
      <c r="A26" s="38">
        <v>23</v>
      </c>
      <c r="B26" s="51" t="s">
        <v>21</v>
      </c>
      <c r="C26" s="45"/>
      <c r="D26" s="45"/>
      <c r="E26" s="62">
        <v>427.1899886234354</v>
      </c>
      <c r="F26" s="46">
        <v>427.2</v>
      </c>
      <c r="G26" s="47">
        <v>751</v>
      </c>
      <c r="H26" s="48">
        <v>284.84380341214268</v>
      </c>
      <c r="I26" s="46">
        <v>284.8</v>
      </c>
      <c r="J26" s="47">
        <v>59903</v>
      </c>
      <c r="K26" s="67"/>
      <c r="L26" s="55"/>
      <c r="M26" s="55"/>
      <c r="N26" s="50">
        <f>Таблица13[[#This Row],[2]]+Таблица13[[#This Row],[3]]+Таблица13[[#This Row],[5]]+Таблица13[[#This Row],[11]]+Таблица13[[#This Row],[13]]</f>
        <v>712</v>
      </c>
    </row>
    <row r="27" spans="1:14" x14ac:dyDescent="0.25">
      <c r="A27" s="38">
        <v>24</v>
      </c>
      <c r="B27" s="51" t="s">
        <v>22</v>
      </c>
      <c r="C27" s="45"/>
      <c r="D27" s="45"/>
      <c r="E27" s="57"/>
      <c r="F27" s="53"/>
      <c r="G27" s="54"/>
      <c r="H27" s="48">
        <v>199.85618512282119</v>
      </c>
      <c r="I27" s="46">
        <v>199.9</v>
      </c>
      <c r="J27" s="47">
        <v>42030</v>
      </c>
      <c r="K27" s="67"/>
      <c r="L27" s="55"/>
      <c r="M27" s="55"/>
      <c r="N27" s="50">
        <f>Таблица13[[#This Row],[2]]+Таблица13[[#This Row],[3]]+Таблица13[[#This Row],[5]]+Таблица13[[#This Row],[11]]+Таблица13[[#This Row],[13]]</f>
        <v>199.9</v>
      </c>
    </row>
    <row r="28" spans="1:14" x14ac:dyDescent="0.25">
      <c r="A28" s="38">
        <v>25</v>
      </c>
      <c r="B28" s="51" t="s">
        <v>23</v>
      </c>
      <c r="C28" s="45"/>
      <c r="D28" s="45"/>
      <c r="E28" s="62">
        <v>527.87258248009061</v>
      </c>
      <c r="F28" s="46">
        <v>527.9</v>
      </c>
      <c r="G28" s="47">
        <v>928</v>
      </c>
      <c r="H28" s="48">
        <v>318.84740987926841</v>
      </c>
      <c r="I28" s="46">
        <v>318.8</v>
      </c>
      <c r="J28" s="47">
        <v>67054</v>
      </c>
      <c r="K28" s="67"/>
      <c r="L28" s="55"/>
      <c r="M28" s="55"/>
      <c r="N28" s="50">
        <f>Таблица13[[#This Row],[2]]+Таблица13[[#This Row],[3]]+Таблица13[[#This Row],[5]]+Таблица13[[#This Row],[11]]+Таблица13[[#This Row],[13]]</f>
        <v>846.7</v>
      </c>
    </row>
    <row r="29" spans="1:14" x14ac:dyDescent="0.25">
      <c r="A29" s="38">
        <v>26</v>
      </c>
      <c r="B29" s="51" t="s">
        <v>24</v>
      </c>
      <c r="C29" s="45"/>
      <c r="D29" s="45"/>
      <c r="E29" s="62">
        <v>534.69852104664346</v>
      </c>
      <c r="F29" s="46">
        <v>534.70000000000005</v>
      </c>
      <c r="G29" s="47">
        <v>940</v>
      </c>
      <c r="H29" s="52"/>
      <c r="I29" s="53"/>
      <c r="J29" s="54"/>
      <c r="K29" s="67"/>
      <c r="L29" s="55"/>
      <c r="M29" s="55"/>
      <c r="N29" s="50">
        <f>Таблица13[[#This Row],[2]]+Таблица13[[#This Row],[3]]+Таблица13[[#This Row],[5]]+Таблица13[[#This Row],[11]]+Таблица13[[#This Row],[13]]</f>
        <v>534.70000000000005</v>
      </c>
    </row>
    <row r="30" spans="1:14" x14ac:dyDescent="0.25">
      <c r="A30" s="38">
        <v>27</v>
      </c>
      <c r="B30" s="56" t="s">
        <v>57</v>
      </c>
      <c r="C30" s="57"/>
      <c r="D30" s="57"/>
      <c r="E30" s="57"/>
      <c r="F30" s="53"/>
      <c r="G30" s="54"/>
      <c r="H30" s="48">
        <v>325.60438439888605</v>
      </c>
      <c r="I30" s="46">
        <v>325.60000000000002</v>
      </c>
      <c r="J30" s="47">
        <v>68475</v>
      </c>
      <c r="K30" s="58"/>
      <c r="L30" s="59"/>
      <c r="M30" s="60"/>
      <c r="N30" s="61">
        <f>Таблица13[[#This Row],[2]]+Таблица13[[#This Row],[3]]+Таблица13[[#This Row],[5]]+Таблица13[[#This Row],[11]]+Таблица13[[#This Row],[13]]</f>
        <v>325.60000000000002</v>
      </c>
    </row>
    <row r="31" spans="1:14" x14ac:dyDescent="0.25">
      <c r="A31" s="38">
        <v>28</v>
      </c>
      <c r="B31" s="51" t="s">
        <v>25</v>
      </c>
      <c r="C31" s="45"/>
      <c r="D31" s="45"/>
      <c r="E31" s="62">
        <v>544.93742889647285</v>
      </c>
      <c r="F31" s="46">
        <v>544.9</v>
      </c>
      <c r="G31" s="47">
        <v>958</v>
      </c>
      <c r="H31" s="48">
        <v>587.52392731906775</v>
      </c>
      <c r="I31" s="46">
        <v>587.5</v>
      </c>
      <c r="J31" s="47">
        <v>123557</v>
      </c>
      <c r="K31" s="68"/>
      <c r="L31" s="69"/>
      <c r="M31" s="69"/>
      <c r="N31" s="50">
        <f>Таблица13[[#This Row],[2]]+Таблица13[[#This Row],[3]]+Таблица13[[#This Row],[5]]+Таблица13[[#This Row],[11]]+Таблица13[[#This Row],[13]]</f>
        <v>1132.4000000000001</v>
      </c>
    </row>
    <row r="32" spans="1:14" x14ac:dyDescent="0.25">
      <c r="B32" s="70" t="s">
        <v>27</v>
      </c>
      <c r="C32" s="71">
        <f>SUM(C5:C31)</f>
        <v>0</v>
      </c>
      <c r="D32" s="71">
        <f>SUM(D5:D31)</f>
        <v>2000</v>
      </c>
      <c r="E32" s="45">
        <f>SUBTOTAL(109,Таблица13[4])</f>
        <v>8999.9999999999945</v>
      </c>
      <c r="F32" s="50">
        <f>SUM(F5:F31)</f>
        <v>8999.9999999999982</v>
      </c>
      <c r="G32" s="47">
        <f>SUM(G5:G31)</f>
        <v>15822</v>
      </c>
      <c r="H32" s="72">
        <f t="shared" ref="H32:N32" si="0">SUM(H5:H31)</f>
        <v>9000</v>
      </c>
      <c r="I32" s="46">
        <f t="shared" si="0"/>
        <v>8999.9999999999982</v>
      </c>
      <c r="J32" s="47">
        <f t="shared" si="0"/>
        <v>1892711</v>
      </c>
      <c r="K32" s="46">
        <f>SUM(Таблица13[13])</f>
        <v>62709.899999999994</v>
      </c>
      <c r="L32" s="58">
        <f>SUM(Таблица13[132])</f>
        <v>42009.900020000001</v>
      </c>
      <c r="M32" s="58">
        <f>SUM(Таблица13[14])</f>
        <v>20699.999980000001</v>
      </c>
      <c r="N32" s="50">
        <f t="shared" si="0"/>
        <v>82709.89999999998</v>
      </c>
    </row>
    <row r="34" spans="6:8" x14ac:dyDescent="0.25">
      <c r="F34" s="70"/>
      <c r="G34" s="70"/>
      <c r="H34" s="74"/>
    </row>
  </sheetData>
  <mergeCells count="7">
    <mergeCell ref="B1:N1"/>
    <mergeCell ref="A2:A3"/>
    <mergeCell ref="B2:B3"/>
    <mergeCell ref="E2:G2"/>
    <mergeCell ref="H2:J2"/>
    <mergeCell ref="N2:N3"/>
    <mergeCell ref="K2:M2"/>
  </mergeCells>
  <pageMargins left="0.7" right="0.7" top="0.75" bottom="0.75" header="0.3" footer="0.3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13" zoomScaleNormal="100" zoomScaleSheetLayoutView="100" workbookViewId="0">
      <selection activeCell="B2" sqref="B2:B3"/>
    </sheetView>
  </sheetViews>
  <sheetFormatPr defaultColWidth="9.140625" defaultRowHeight="15" x14ac:dyDescent="0.25"/>
  <cols>
    <col min="1" max="1" width="4.5703125" style="78" customWidth="1"/>
    <col min="2" max="2" width="39.42578125" style="80" customWidth="1"/>
    <col min="3" max="3" width="12.28515625" style="78" customWidth="1"/>
    <col min="4" max="4" width="18.140625" style="78" customWidth="1"/>
    <col min="5" max="5" width="13.5703125" style="78" customWidth="1"/>
    <col min="6" max="6" width="10.140625" style="78" customWidth="1"/>
    <col min="7" max="7" width="9.140625" style="78"/>
    <col min="8" max="8" width="17.7109375" style="78" customWidth="1"/>
    <col min="9" max="9" width="10.28515625" style="78" customWidth="1"/>
    <col min="10" max="10" width="9.140625" style="78"/>
    <col min="11" max="11" width="13" style="78" customWidth="1"/>
    <col min="12" max="16384" width="9.140625" style="78"/>
  </cols>
  <sheetData>
    <row r="1" spans="1:11" s="75" customFormat="1" x14ac:dyDescent="0.25">
      <c r="B1" s="76" t="s">
        <v>49</v>
      </c>
      <c r="C1" s="76"/>
      <c r="D1" s="76"/>
      <c r="E1" s="76"/>
      <c r="F1" s="76"/>
      <c r="G1" s="76"/>
      <c r="H1" s="76"/>
      <c r="I1" s="76"/>
      <c r="J1" s="77"/>
      <c r="K1" s="77"/>
    </row>
    <row r="2" spans="1:11" ht="145.9" customHeight="1" x14ac:dyDescent="0.25">
      <c r="A2" s="33"/>
      <c r="B2" s="34" t="s">
        <v>0</v>
      </c>
      <c r="C2" s="35" t="s">
        <v>5</v>
      </c>
      <c r="D2" s="36" t="s">
        <v>7</v>
      </c>
      <c r="E2" s="34" t="s">
        <v>36</v>
      </c>
      <c r="F2" s="34"/>
      <c r="G2" s="34"/>
      <c r="H2" s="34" t="s">
        <v>38</v>
      </c>
      <c r="I2" s="34"/>
      <c r="J2" s="34"/>
      <c r="K2" s="37" t="s">
        <v>3</v>
      </c>
    </row>
    <row r="3" spans="1:11" ht="42.75" customHeight="1" x14ac:dyDescent="0.25">
      <c r="A3" s="33"/>
      <c r="B3" s="39"/>
      <c r="C3" s="35" t="s">
        <v>6</v>
      </c>
      <c r="D3" s="36" t="s">
        <v>48</v>
      </c>
      <c r="E3" s="35" t="s">
        <v>4</v>
      </c>
      <c r="F3" s="40" t="s">
        <v>2</v>
      </c>
      <c r="G3" s="41" t="s">
        <v>1</v>
      </c>
      <c r="H3" s="42" t="s">
        <v>4</v>
      </c>
      <c r="I3" s="41" t="s">
        <v>2</v>
      </c>
      <c r="J3" s="41" t="s">
        <v>8</v>
      </c>
      <c r="K3" s="37"/>
    </row>
    <row r="4" spans="1:11" x14ac:dyDescent="0.25">
      <c r="A4" s="38" t="s">
        <v>37</v>
      </c>
      <c r="B4" s="44" t="s">
        <v>0</v>
      </c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33</v>
      </c>
      <c r="I4" s="10" t="s">
        <v>34</v>
      </c>
      <c r="J4" s="10" t="s">
        <v>35</v>
      </c>
      <c r="K4" s="18" t="s">
        <v>3</v>
      </c>
    </row>
    <row r="5" spans="1:11" x14ac:dyDescent="0.25">
      <c r="A5" s="38">
        <v>1</v>
      </c>
      <c r="B5" s="43" t="s">
        <v>9</v>
      </c>
      <c r="C5" s="45"/>
      <c r="D5" s="45"/>
      <c r="E5" s="45"/>
      <c r="F5" s="46"/>
      <c r="G5" s="47"/>
      <c r="H5" s="48">
        <v>228.47228129386895</v>
      </c>
      <c r="I5" s="46">
        <v>228.5</v>
      </c>
      <c r="J5" s="47">
        <v>48048</v>
      </c>
      <c r="K5" s="50">
        <f>Таблица14[[#This Row],[2]]+Таблица14[[#This Row],[3]]+Таблица14[[#This Row],[5]]+Таблица14[[#This Row],[11]]</f>
        <v>228.5</v>
      </c>
    </row>
    <row r="6" spans="1:11" x14ac:dyDescent="0.25">
      <c r="A6" s="38">
        <v>2</v>
      </c>
      <c r="B6" s="51" t="s">
        <v>10</v>
      </c>
      <c r="C6" s="45"/>
      <c r="D6" s="45"/>
      <c r="E6" s="45"/>
      <c r="F6" s="46"/>
      <c r="G6" s="47"/>
      <c r="H6" s="52"/>
      <c r="I6" s="53"/>
      <c r="J6" s="54"/>
      <c r="K6" s="50">
        <f>Таблица14[[#This Row],[2]]+Таблица14[[#This Row],[3]]+Таблица14[[#This Row],[5]]+Таблица14[[#This Row],[11]]</f>
        <v>0</v>
      </c>
    </row>
    <row r="7" spans="1:11" x14ac:dyDescent="0.25">
      <c r="A7" s="38">
        <v>3</v>
      </c>
      <c r="B7" s="56" t="s">
        <v>54</v>
      </c>
      <c r="C7" s="57"/>
      <c r="D7" s="57"/>
      <c r="E7" s="57"/>
      <c r="F7" s="53"/>
      <c r="G7" s="54"/>
      <c r="H7" s="48">
        <v>245.30052395743459</v>
      </c>
      <c r="I7" s="46">
        <v>245.3</v>
      </c>
      <c r="J7" s="47">
        <v>51587</v>
      </c>
      <c r="K7" s="61">
        <f>Таблица14[[#This Row],[2]]+Таблица14[[#This Row],[3]]+Таблица14[[#This Row],[5]]+Таблица14[[#This Row],[11]]</f>
        <v>245.3</v>
      </c>
    </row>
    <row r="8" spans="1:11" x14ac:dyDescent="0.25">
      <c r="A8" s="38">
        <v>4</v>
      </c>
      <c r="B8" s="51" t="s">
        <v>11</v>
      </c>
      <c r="C8" s="45"/>
      <c r="D8" s="45"/>
      <c r="E8" s="62">
        <v>578.49829351535789</v>
      </c>
      <c r="F8" s="46">
        <v>578.5</v>
      </c>
      <c r="G8" s="47">
        <v>1017</v>
      </c>
      <c r="H8" s="48">
        <v>414.48641657389851</v>
      </c>
      <c r="I8" s="46">
        <v>414.5</v>
      </c>
      <c r="J8" s="47">
        <v>87167</v>
      </c>
      <c r="K8" s="50">
        <f>Таблица14[[#This Row],[2]]+Таблица14[[#This Row],[3]]+Таблица14[[#This Row],[5]]+Таблица14[[#This Row],[11]]</f>
        <v>993</v>
      </c>
    </row>
    <row r="9" spans="1:11" x14ac:dyDescent="0.25">
      <c r="A9" s="38">
        <v>5</v>
      </c>
      <c r="B9" s="51" t="s">
        <v>12</v>
      </c>
      <c r="C9" s="45"/>
      <c r="D9" s="45"/>
      <c r="E9" s="62">
        <v>2026.7349260523306</v>
      </c>
      <c r="F9" s="46">
        <v>2026.7</v>
      </c>
      <c r="G9" s="47">
        <v>3563</v>
      </c>
      <c r="H9" s="48">
        <v>2251.5988970318235</v>
      </c>
      <c r="I9" s="46">
        <v>2251.6</v>
      </c>
      <c r="J9" s="47">
        <v>473514</v>
      </c>
      <c r="K9" s="50">
        <f>Таблица14[[#This Row],[2]]+Таблица14[[#This Row],[3]]+Таблица14[[#This Row],[5]]+Таблица14[[#This Row],[11]]</f>
        <v>4278.3</v>
      </c>
    </row>
    <row r="10" spans="1:11" x14ac:dyDescent="0.25">
      <c r="A10" s="38">
        <v>6</v>
      </c>
      <c r="B10" s="51" t="s">
        <v>42</v>
      </c>
      <c r="C10" s="45"/>
      <c r="D10" s="45"/>
      <c r="E10" s="62"/>
      <c r="F10" s="46"/>
      <c r="G10" s="47"/>
      <c r="H10" s="48"/>
      <c r="I10" s="46"/>
      <c r="J10" s="47"/>
      <c r="K10" s="50">
        <f>Таблица14[[#This Row],[2]]+Таблица14[[#This Row],[3]]+Таблица14[[#This Row],[5]]+Таблица14[[#This Row],[11]]</f>
        <v>0</v>
      </c>
    </row>
    <row r="11" spans="1:11" x14ac:dyDescent="0.25">
      <c r="A11" s="38">
        <v>7</v>
      </c>
      <c r="B11" s="51" t="s">
        <v>26</v>
      </c>
      <c r="C11" s="45"/>
      <c r="D11" s="45"/>
      <c r="E11" s="62">
        <v>821.38794084186509</v>
      </c>
      <c r="F11" s="46">
        <v>821.4</v>
      </c>
      <c r="G11" s="47">
        <v>1444</v>
      </c>
      <c r="H11" s="48">
        <v>930.70310258671293</v>
      </c>
      <c r="I11" s="46">
        <v>930.7</v>
      </c>
      <c r="J11" s="47">
        <v>195728</v>
      </c>
      <c r="K11" s="50">
        <f>Таблица14[[#This Row],[2]]+Таблица14[[#This Row],[3]]+Таблица14[[#This Row],[5]]+Таблица14[[#This Row],[11]]</f>
        <v>1752.1</v>
      </c>
    </row>
    <row r="12" spans="1:11" x14ac:dyDescent="0.25">
      <c r="A12" s="38">
        <v>8</v>
      </c>
      <c r="B12" s="51" t="s">
        <v>41</v>
      </c>
      <c r="C12" s="45"/>
      <c r="D12" s="45">
        <v>1000</v>
      </c>
      <c r="E12" s="62"/>
      <c r="F12" s="46"/>
      <c r="G12" s="47"/>
      <c r="H12" s="48"/>
      <c r="I12" s="46"/>
      <c r="J12" s="47"/>
      <c r="K12" s="50">
        <f>Таблица14[[#This Row],[2]]+Таблица14[[#This Row],[3]]+Таблица14[[#This Row],[5]]+Таблица14[[#This Row],[11]]</f>
        <v>1000</v>
      </c>
    </row>
    <row r="13" spans="1:11" x14ac:dyDescent="0.25">
      <c r="A13" s="38">
        <v>9</v>
      </c>
      <c r="B13" s="51" t="s">
        <v>13</v>
      </c>
      <c r="C13" s="45"/>
      <c r="D13" s="45"/>
      <c r="E13" s="62">
        <v>1707.0534698521033</v>
      </c>
      <c r="F13" s="46">
        <v>1707.1</v>
      </c>
      <c r="G13" s="47">
        <v>3001</v>
      </c>
      <c r="H13" s="48">
        <v>1106.7553366573131</v>
      </c>
      <c r="I13" s="46">
        <v>1106.8</v>
      </c>
      <c r="J13" s="47">
        <v>232752</v>
      </c>
      <c r="K13" s="50">
        <f>Таблица14[[#This Row],[2]]+Таблица14[[#This Row],[3]]+Таблица14[[#This Row],[5]]+Таблица14[[#This Row],[11]]</f>
        <v>2813.8999999999996</v>
      </c>
    </row>
    <row r="14" spans="1:11" x14ac:dyDescent="0.25">
      <c r="A14" s="38">
        <v>10</v>
      </c>
      <c r="B14" s="51" t="s">
        <v>14</v>
      </c>
      <c r="C14" s="45"/>
      <c r="D14" s="45"/>
      <c r="E14" s="62"/>
      <c r="F14" s="46"/>
      <c r="G14" s="47"/>
      <c r="H14" s="52"/>
      <c r="I14" s="53"/>
      <c r="J14" s="54"/>
      <c r="K14" s="50">
        <f>Таблица14[[#This Row],[2]]+Таблица14[[#This Row],[3]]+Таблица14[[#This Row],[5]]+Таблица14[[#This Row],[11]]</f>
        <v>0</v>
      </c>
    </row>
    <row r="15" spans="1:11" x14ac:dyDescent="0.25">
      <c r="A15" s="38">
        <v>11</v>
      </c>
      <c r="B15" s="51" t="s">
        <v>43</v>
      </c>
      <c r="C15" s="45"/>
      <c r="D15" s="45"/>
      <c r="E15" s="62"/>
      <c r="F15" s="46"/>
      <c r="G15" s="47"/>
      <c r="H15" s="52"/>
      <c r="I15" s="53"/>
      <c r="J15" s="54"/>
      <c r="K15" s="50">
        <f>Таблица14[[#This Row],[2]]+Таблица14[[#This Row],[3]]+Таблица14[[#This Row],[5]]+Таблица14[[#This Row],[11]]</f>
        <v>0</v>
      </c>
    </row>
    <row r="16" spans="1:11" x14ac:dyDescent="0.25">
      <c r="A16" s="38">
        <v>12</v>
      </c>
      <c r="B16" s="56" t="s">
        <v>55</v>
      </c>
      <c r="C16" s="57"/>
      <c r="D16" s="57"/>
      <c r="E16" s="57"/>
      <c r="F16" s="53"/>
      <c r="G16" s="54"/>
      <c r="H16" s="48">
        <v>350.51627004862337</v>
      </c>
      <c r="I16" s="46">
        <v>350.5</v>
      </c>
      <c r="J16" s="47">
        <v>73714</v>
      </c>
      <c r="K16" s="61">
        <f>Таблица14[[#This Row],[2]]+Таблица14[[#This Row],[3]]+Таблица14[[#This Row],[5]]+Таблица14[[#This Row],[11]]</f>
        <v>350.5</v>
      </c>
    </row>
    <row r="17" spans="1:12" x14ac:dyDescent="0.25">
      <c r="A17" s="38">
        <v>13</v>
      </c>
      <c r="B17" s="43" t="s">
        <v>15</v>
      </c>
      <c r="C17" s="45"/>
      <c r="D17" s="45"/>
      <c r="E17" s="62"/>
      <c r="F17" s="46"/>
      <c r="G17" s="47"/>
      <c r="H17" s="48">
        <v>288.99974692385683</v>
      </c>
      <c r="I17" s="46">
        <v>289</v>
      </c>
      <c r="J17" s="47">
        <v>60777</v>
      </c>
      <c r="K17" s="50">
        <f>Таблица14[[#This Row],[2]]+Таблица14[[#This Row],[3]]+Таблица14[[#This Row],[5]]+Таблица14[[#This Row],[11]]</f>
        <v>289</v>
      </c>
    </row>
    <row r="18" spans="1:12" x14ac:dyDescent="0.25">
      <c r="A18" s="38">
        <v>14</v>
      </c>
      <c r="B18" s="43" t="s">
        <v>16</v>
      </c>
      <c r="C18" s="45"/>
      <c r="D18" s="38"/>
      <c r="E18" s="62">
        <v>924.9146757679174</v>
      </c>
      <c r="F18" s="46">
        <v>924.9</v>
      </c>
      <c r="G18" s="47">
        <v>1626</v>
      </c>
      <c r="H18" s="48">
        <v>504.40505708478474</v>
      </c>
      <c r="I18" s="46">
        <v>504.4</v>
      </c>
      <c r="J18" s="47">
        <v>106077</v>
      </c>
      <c r="K18" s="50">
        <f>Таблица14[[#This Row],[2]]+Таблица14[[#This Row],[3]]+Таблица14[[#This Row],[5]]+Таблица14[[#This Row],[11]]</f>
        <v>1429.3</v>
      </c>
    </row>
    <row r="19" spans="1:12" x14ac:dyDescent="0.25">
      <c r="A19" s="38">
        <v>15</v>
      </c>
      <c r="B19" s="51" t="s">
        <v>40</v>
      </c>
      <c r="C19" s="45"/>
      <c r="D19" s="45"/>
      <c r="E19" s="62"/>
      <c r="F19" s="46"/>
      <c r="G19" s="47"/>
      <c r="H19" s="48"/>
      <c r="I19" s="46"/>
      <c r="J19" s="47"/>
      <c r="K19" s="50">
        <f>Таблица14[[#This Row],[2]]+Таблица14[[#This Row],[3]]+Таблица14[[#This Row],[5]]+Таблица14[[#This Row],[11]]</f>
        <v>0</v>
      </c>
    </row>
    <row r="20" spans="1:12" x14ac:dyDescent="0.25">
      <c r="A20" s="38">
        <v>16</v>
      </c>
      <c r="B20" s="51" t="s">
        <v>17</v>
      </c>
      <c r="C20" s="45"/>
      <c r="D20" s="45"/>
      <c r="E20" s="62">
        <v>303.18543799772442</v>
      </c>
      <c r="F20" s="46">
        <v>303.2</v>
      </c>
      <c r="G20" s="47">
        <v>533</v>
      </c>
      <c r="H20" s="48">
        <v>131.48283071213726</v>
      </c>
      <c r="I20" s="46">
        <v>131.5</v>
      </c>
      <c r="J20" s="47">
        <v>27651</v>
      </c>
      <c r="K20" s="50">
        <f>Таблица14[[#This Row],[2]]+Таблица14[[#This Row],[3]]+Таблица14[[#This Row],[5]]+Таблица14[[#This Row],[11]]</f>
        <v>434.7</v>
      </c>
    </row>
    <row r="21" spans="1:12" x14ac:dyDescent="0.25">
      <c r="A21" s="38">
        <v>17</v>
      </c>
      <c r="B21" s="51" t="s">
        <v>39</v>
      </c>
      <c r="C21" s="45"/>
      <c r="D21" s="45">
        <v>1000</v>
      </c>
      <c r="E21" s="62"/>
      <c r="F21" s="46"/>
      <c r="G21" s="47"/>
      <c r="H21" s="48"/>
      <c r="I21" s="46"/>
      <c r="J21" s="47"/>
      <c r="K21" s="50">
        <f>Таблица14[[#This Row],[2]]+Таблица14[[#This Row],[3]]+Таблица14[[#This Row],[5]]+Таблица14[[#This Row],[11]]</f>
        <v>1000</v>
      </c>
    </row>
    <row r="22" spans="1:12" x14ac:dyDescent="0.25">
      <c r="A22" s="38">
        <v>18</v>
      </c>
      <c r="B22" s="51" t="s">
        <v>18</v>
      </c>
      <c r="C22" s="45"/>
      <c r="D22" s="45"/>
      <c r="E22" s="62">
        <v>603.52673492605186</v>
      </c>
      <c r="F22" s="46">
        <v>603.5</v>
      </c>
      <c r="G22" s="47">
        <v>1061</v>
      </c>
      <c r="H22" s="48">
        <v>372.89845095209995</v>
      </c>
      <c r="I22" s="46">
        <v>372.9</v>
      </c>
      <c r="J22" s="47">
        <v>78421</v>
      </c>
      <c r="K22" s="50">
        <f>Таблица14[[#This Row],[2]]+Таблица14[[#This Row],[3]]+Таблица14[[#This Row],[5]]+Таблица14[[#This Row],[11]]</f>
        <v>976.4</v>
      </c>
    </row>
    <row r="23" spans="1:12" x14ac:dyDescent="0.25">
      <c r="A23" s="38">
        <v>20</v>
      </c>
      <c r="B23" s="51" t="s">
        <v>19</v>
      </c>
      <c r="C23" s="45"/>
      <c r="D23" s="45"/>
      <c r="E23" s="62"/>
      <c r="F23" s="46"/>
      <c r="G23" s="47"/>
      <c r="H23" s="48">
        <v>328.82833142513567</v>
      </c>
      <c r="I23" s="46">
        <v>328.8</v>
      </c>
      <c r="J23" s="47">
        <v>69153</v>
      </c>
      <c r="K23" s="50">
        <f>Таблица14[[#This Row],[2]]+Таблица14[[#This Row],[3]]+Таблица14[[#This Row],[5]]+Таблица14[[#This Row],[11]]</f>
        <v>328.8</v>
      </c>
    </row>
    <row r="24" spans="1:12" x14ac:dyDescent="0.25">
      <c r="A24" s="38">
        <v>21</v>
      </c>
      <c r="B24" s="51" t="s">
        <v>20</v>
      </c>
      <c r="C24" s="45"/>
      <c r="D24" s="45"/>
      <c r="E24" s="62"/>
      <c r="F24" s="46"/>
      <c r="G24" s="47"/>
      <c r="H24" s="52"/>
      <c r="I24" s="53"/>
      <c r="J24" s="54"/>
      <c r="K24" s="50">
        <f>Таблица14[[#This Row],[2]]+Таблица14[[#This Row],[3]]+Таблица14[[#This Row],[5]]+Таблица14[[#This Row],[11]]</f>
        <v>0</v>
      </c>
    </row>
    <row r="25" spans="1:12" x14ac:dyDescent="0.25">
      <c r="A25" s="38">
        <v>22</v>
      </c>
      <c r="B25" s="38" t="s">
        <v>56</v>
      </c>
      <c r="C25" s="57"/>
      <c r="D25" s="57"/>
      <c r="E25" s="57"/>
      <c r="F25" s="53"/>
      <c r="G25" s="54"/>
      <c r="H25" s="48">
        <v>128.87704462012425</v>
      </c>
      <c r="I25" s="46">
        <v>128.9</v>
      </c>
      <c r="J25" s="47">
        <v>27103</v>
      </c>
      <c r="K25" s="61">
        <f>Таблица14[[#This Row],[2]]+Таблица14[[#This Row],[3]]+Таблица14[[#This Row],[5]]+Таблица14[[#This Row],[11]]</f>
        <v>128.9</v>
      </c>
    </row>
    <row r="26" spans="1:12" x14ac:dyDescent="0.25">
      <c r="A26" s="38">
        <v>23</v>
      </c>
      <c r="B26" s="51" t="s">
        <v>21</v>
      </c>
      <c r="C26" s="45"/>
      <c r="D26" s="45"/>
      <c r="E26" s="62">
        <v>427.1899886234354</v>
      </c>
      <c r="F26" s="46">
        <v>427.2</v>
      </c>
      <c r="G26" s="47">
        <v>751</v>
      </c>
      <c r="H26" s="48">
        <v>284.84380341214268</v>
      </c>
      <c r="I26" s="46">
        <v>284.8</v>
      </c>
      <c r="J26" s="47">
        <v>59903</v>
      </c>
      <c r="K26" s="50">
        <f>Таблица14[[#This Row],[2]]+Таблица14[[#This Row],[3]]+Таблица14[[#This Row],[5]]+Таблица14[[#This Row],[11]]</f>
        <v>712</v>
      </c>
    </row>
    <row r="27" spans="1:12" x14ac:dyDescent="0.25">
      <c r="A27" s="38">
        <v>24</v>
      </c>
      <c r="B27" s="51" t="s">
        <v>22</v>
      </c>
      <c r="C27" s="45"/>
      <c r="D27" s="45"/>
      <c r="E27" s="57"/>
      <c r="F27" s="53"/>
      <c r="G27" s="54"/>
      <c r="H27" s="48">
        <v>199.85618512282119</v>
      </c>
      <c r="I27" s="46">
        <v>199.9</v>
      </c>
      <c r="J27" s="47">
        <v>42030</v>
      </c>
      <c r="K27" s="50">
        <f>Таблица14[[#This Row],[2]]+Таблица14[[#This Row],[3]]+Таблица14[[#This Row],[5]]+Таблица14[[#This Row],[11]]</f>
        <v>199.9</v>
      </c>
    </row>
    <row r="28" spans="1:12" x14ac:dyDescent="0.25">
      <c r="A28" s="38">
        <v>25</v>
      </c>
      <c r="B28" s="51" t="s">
        <v>23</v>
      </c>
      <c r="C28" s="45"/>
      <c r="D28" s="45"/>
      <c r="E28" s="62">
        <v>527.87258248009061</v>
      </c>
      <c r="F28" s="46">
        <v>527.9</v>
      </c>
      <c r="G28" s="47">
        <v>928</v>
      </c>
      <c r="H28" s="48">
        <v>318.84740987926841</v>
      </c>
      <c r="I28" s="46">
        <v>318.8</v>
      </c>
      <c r="J28" s="47">
        <v>67054</v>
      </c>
      <c r="K28" s="50">
        <f>Таблица14[[#This Row],[2]]+Таблица14[[#This Row],[3]]+Таблица14[[#This Row],[5]]+Таблица14[[#This Row],[11]]</f>
        <v>846.7</v>
      </c>
    </row>
    <row r="29" spans="1:12" x14ac:dyDescent="0.25">
      <c r="A29" s="38">
        <v>26</v>
      </c>
      <c r="B29" s="51" t="s">
        <v>24</v>
      </c>
      <c r="C29" s="45"/>
      <c r="D29" s="45"/>
      <c r="E29" s="62">
        <v>534.69852104664346</v>
      </c>
      <c r="F29" s="46">
        <v>534.70000000000005</v>
      </c>
      <c r="G29" s="47">
        <v>940</v>
      </c>
      <c r="H29" s="52"/>
      <c r="I29" s="53"/>
      <c r="J29" s="54"/>
      <c r="K29" s="50">
        <f>Таблица14[[#This Row],[2]]+Таблица14[[#This Row],[3]]+Таблица14[[#This Row],[5]]+Таблица14[[#This Row],[11]]</f>
        <v>534.70000000000005</v>
      </c>
    </row>
    <row r="30" spans="1:12" x14ac:dyDescent="0.25">
      <c r="A30" s="38">
        <v>27</v>
      </c>
      <c r="B30" s="56" t="s">
        <v>57</v>
      </c>
      <c r="C30" s="57"/>
      <c r="D30" s="57"/>
      <c r="E30" s="57"/>
      <c r="F30" s="53"/>
      <c r="G30" s="54"/>
      <c r="H30" s="48">
        <v>325.60438439888605</v>
      </c>
      <c r="I30" s="46">
        <v>325.60000000000002</v>
      </c>
      <c r="J30" s="47">
        <v>68475</v>
      </c>
      <c r="K30" s="61">
        <f>Таблица14[[#This Row],[2]]+Таблица14[[#This Row],[3]]+Таблица14[[#This Row],[5]]+Таблица14[[#This Row],[11]]</f>
        <v>325.60000000000002</v>
      </c>
    </row>
    <row r="31" spans="1:12" x14ac:dyDescent="0.25">
      <c r="A31" s="38">
        <v>28</v>
      </c>
      <c r="B31" s="51" t="s">
        <v>25</v>
      </c>
      <c r="C31" s="45"/>
      <c r="D31" s="45"/>
      <c r="E31" s="62">
        <v>544.93742889647285</v>
      </c>
      <c r="F31" s="46">
        <v>544.9</v>
      </c>
      <c r="G31" s="47">
        <v>958</v>
      </c>
      <c r="H31" s="48">
        <v>587.52392731906775</v>
      </c>
      <c r="I31" s="46">
        <v>587.5</v>
      </c>
      <c r="J31" s="47">
        <v>123557</v>
      </c>
      <c r="K31" s="50">
        <f>Таблица14[[#This Row],[2]]+Таблица14[[#This Row],[3]]+Таблица14[[#This Row],[5]]+Таблица14[[#This Row],[11]]</f>
        <v>1132.4000000000001</v>
      </c>
    </row>
    <row r="32" spans="1:12" x14ac:dyDescent="0.25">
      <c r="A32" s="38"/>
      <c r="B32" s="70" t="s">
        <v>27</v>
      </c>
      <c r="C32" s="45">
        <f>SUM(C5:C31)</f>
        <v>0</v>
      </c>
      <c r="D32" s="45">
        <f>SUM(D5:D31)</f>
        <v>2000</v>
      </c>
      <c r="E32" s="45">
        <v>10000</v>
      </c>
      <c r="F32" s="50">
        <f t="shared" ref="F32:J32" si="0">SUM(F5:F31)</f>
        <v>8999.9999999999982</v>
      </c>
      <c r="G32" s="47">
        <f t="shared" si="0"/>
        <v>15822</v>
      </c>
      <c r="H32" s="72">
        <f t="shared" si="0"/>
        <v>9000</v>
      </c>
      <c r="I32" s="46">
        <f t="shared" si="0"/>
        <v>8999.9999999999982</v>
      </c>
      <c r="J32" s="47">
        <f t="shared" si="0"/>
        <v>1892711</v>
      </c>
      <c r="K32" s="50">
        <f>SUM(K5:K31)</f>
        <v>20000</v>
      </c>
      <c r="L32" s="79"/>
    </row>
    <row r="34" spans="8:8" x14ac:dyDescent="0.25">
      <c r="H34" s="81"/>
    </row>
  </sheetData>
  <mergeCells count="6">
    <mergeCell ref="B1:K1"/>
    <mergeCell ref="A2:A3"/>
    <mergeCell ref="B2:B3"/>
    <mergeCell ref="E2:G2"/>
    <mergeCell ref="H2:J2"/>
    <mergeCell ref="K2:K3"/>
  </mergeCells>
  <pageMargins left="0.70866141732283472" right="0.70866141732283472" top="0.59055118110236227" bottom="0.39370078740157483" header="0.31496062992125984" footer="0.31496062992125984"/>
  <pageSetup paperSize="9" scale="83" orientation="landscape" r:id="rId1"/>
  <colBreaks count="1" manualBreakCount="1">
    <brk id="11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2022</vt:lpstr>
      <vt:lpstr>2023</vt:lpstr>
      <vt:lpstr>2024</vt:lpstr>
      <vt:lpstr>'2022'!Заголовки_для_печати</vt:lpstr>
      <vt:lpstr>'2022'!Область_печати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2021-08-31T08:20:15Z</dcterms:modified>
</cp:coreProperties>
</file>