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370" windowHeight="9525"/>
  </bookViews>
  <sheets>
    <sheet name="Лист1 (2)" sheetId="4" r:id="rId1"/>
    <sheet name="Лист2" sheetId="2" r:id="rId2"/>
    <sheet name="Лист3" sheetId="3" r:id="rId3"/>
    <sheet name="Лист1" sheetId="1" r:id="rId4"/>
  </sheets>
  <definedNames>
    <definedName name="_xlnm._FilterDatabase" localSheetId="3" hidden="1">Лист1!$B$8:$O$20</definedName>
    <definedName name="_xlnm._FilterDatabase" localSheetId="0" hidden="1">'Лист1 (2)'!$B$7:$H$20</definedName>
  </definedNames>
  <calcPr calcId="145621"/>
</workbook>
</file>

<file path=xl/calcChain.xml><?xml version="1.0" encoding="utf-8"?>
<calcChain xmlns="http://schemas.openxmlformats.org/spreadsheetml/2006/main">
  <c r="E20" i="4" l="1"/>
  <c r="F20" i="4"/>
  <c r="G20" i="4"/>
  <c r="H20" i="4"/>
  <c r="I20" i="4"/>
  <c r="D20" i="4"/>
  <c r="R5" i="1" l="1"/>
  <c r="R7" i="1" s="1"/>
  <c r="T19" i="1" l="1"/>
  <c r="T18" i="1"/>
  <c r="T17" i="1"/>
  <c r="T16" i="1"/>
  <c r="T15" i="1"/>
  <c r="T12" i="1"/>
  <c r="T11" i="1"/>
  <c r="T10" i="1"/>
  <c r="N7" i="1"/>
  <c r="K5" i="1"/>
  <c r="E20" i="1"/>
  <c r="F17" i="1" s="1"/>
  <c r="H17" i="1" s="1"/>
  <c r="I17" i="1" s="1"/>
  <c r="J17" i="1" s="1"/>
  <c r="D18" i="1"/>
  <c r="D17" i="1"/>
  <c r="T13" i="1" l="1"/>
  <c r="T14" i="1"/>
  <c r="F14" i="1"/>
  <c r="F12" i="1"/>
  <c r="N12" i="1" s="1"/>
  <c r="O12" i="1" s="1"/>
  <c r="P12" i="1" s="1"/>
  <c r="Q12" i="1" s="1"/>
  <c r="F10" i="1"/>
  <c r="K10" i="1" s="1"/>
  <c r="L10" i="1" s="1"/>
  <c r="M10" i="1" s="1"/>
  <c r="D20" i="1"/>
  <c r="F20" i="1" s="1"/>
  <c r="F16" i="1"/>
  <c r="K16" i="1" s="1"/>
  <c r="L16" i="1" s="1"/>
  <c r="M16" i="1" s="1"/>
  <c r="N17" i="1"/>
  <c r="O17" i="1" s="1"/>
  <c r="P17" i="1" s="1"/>
  <c r="Q17" i="1" s="1"/>
  <c r="N10" i="1"/>
  <c r="O10" i="1" s="1"/>
  <c r="P10" i="1" s="1"/>
  <c r="Q10" i="1" s="1"/>
  <c r="K17" i="1"/>
  <c r="L17" i="1" s="1"/>
  <c r="M17" i="1" s="1"/>
  <c r="F11" i="1"/>
  <c r="K11" i="1" s="1"/>
  <c r="L11" i="1" s="1"/>
  <c r="M11" i="1" s="1"/>
  <c r="F15" i="1"/>
  <c r="H15" i="1" s="1"/>
  <c r="I15" i="1" s="1"/>
  <c r="J15" i="1" s="1"/>
  <c r="F18" i="1"/>
  <c r="H18" i="1" s="1"/>
  <c r="I18" i="1" s="1"/>
  <c r="J18" i="1" s="1"/>
  <c r="F19" i="1"/>
  <c r="H19" i="1" s="1"/>
  <c r="I19" i="1" s="1"/>
  <c r="J19" i="1" s="1"/>
  <c r="F9" i="1"/>
  <c r="H9" i="1" s="1"/>
  <c r="I9" i="1" s="1"/>
  <c r="J9" i="1" s="1"/>
  <c r="F13" i="1"/>
  <c r="H13" i="1" s="1"/>
  <c r="I13" i="1" s="1"/>
  <c r="J13" i="1" s="1"/>
  <c r="T9" i="1" l="1"/>
  <c r="S20" i="1"/>
  <c r="R20" i="1"/>
  <c r="K12" i="1"/>
  <c r="L12" i="1" s="1"/>
  <c r="M12" i="1" s="1"/>
  <c r="H12" i="1"/>
  <c r="I12" i="1" s="1"/>
  <c r="J12" i="1" s="1"/>
  <c r="H10" i="1"/>
  <c r="H14" i="1" s="1"/>
  <c r="I14" i="1" s="1"/>
  <c r="J14" i="1" s="1"/>
  <c r="H16" i="1"/>
  <c r="I16" i="1" s="1"/>
  <c r="J16" i="1" s="1"/>
  <c r="K18" i="1"/>
  <c r="L18" i="1" s="1"/>
  <c r="M18" i="1" s="1"/>
  <c r="N16" i="1"/>
  <c r="O16" i="1" s="1"/>
  <c r="P16" i="1" s="1"/>
  <c r="Q16" i="1" s="1"/>
  <c r="K19" i="1"/>
  <c r="L19" i="1" s="1"/>
  <c r="M19" i="1" s="1"/>
  <c r="N11" i="1"/>
  <c r="O11" i="1" s="1"/>
  <c r="P11" i="1" s="1"/>
  <c r="Q11" i="1" s="1"/>
  <c r="N19" i="1"/>
  <c r="O19" i="1" s="1"/>
  <c r="P19" i="1" s="1"/>
  <c r="Q19" i="1" s="1"/>
  <c r="H11" i="1"/>
  <c r="I11" i="1" s="1"/>
  <c r="J11" i="1" s="1"/>
  <c r="K15" i="1"/>
  <c r="L15" i="1" s="1"/>
  <c r="M15" i="1" s="1"/>
  <c r="N15" i="1"/>
  <c r="O15" i="1" s="1"/>
  <c r="P15" i="1" s="1"/>
  <c r="Q15" i="1" s="1"/>
  <c r="N13" i="1"/>
  <c r="N14" i="1" s="1"/>
  <c r="O14" i="1" s="1"/>
  <c r="P14" i="1" s="1"/>
  <c r="Q14" i="1" s="1"/>
  <c r="K9" i="1"/>
  <c r="K14" i="1" s="1"/>
  <c r="L14" i="1" s="1"/>
  <c r="M14" i="1" s="1"/>
  <c r="N9" i="1"/>
  <c r="K13" i="1"/>
  <c r="L13" i="1" s="1"/>
  <c r="M13" i="1" s="1"/>
  <c r="N18" i="1"/>
  <c r="O18" i="1" s="1"/>
  <c r="P18" i="1" s="1"/>
  <c r="Q18" i="1" s="1"/>
  <c r="T20" i="1" l="1"/>
  <c r="I10" i="1"/>
  <c r="O13" i="1"/>
  <c r="P13" i="1" s="1"/>
  <c r="Q13" i="1" s="1"/>
  <c r="L9" i="1"/>
  <c r="M9" i="1" s="1"/>
  <c r="O9" i="1"/>
  <c r="P9" i="1" s="1"/>
  <c r="Q9" i="1" s="1"/>
  <c r="H20" i="1"/>
  <c r="I20" i="1" l="1"/>
  <c r="J20" i="1" s="1"/>
  <c r="J10" i="1"/>
  <c r="N20" i="1"/>
  <c r="K20" i="1"/>
  <c r="L20" i="1"/>
  <c r="O20" i="1"/>
  <c r="P20" i="1" l="1"/>
  <c r="Q20" i="1" s="1"/>
  <c r="M20" i="1"/>
</calcChain>
</file>

<file path=xl/sharedStrings.xml><?xml version="1.0" encoding="utf-8"?>
<sst xmlns="http://schemas.openxmlformats.org/spreadsheetml/2006/main" count="82" uniqueCount="66">
  <si>
    <t>№</t>
  </si>
  <si>
    <t>Наименование учреждения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</si>
  <si>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</si>
  <si>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бюджетное учреждение «Спортивная школа олимпийского резерва» муниципального образования «Всеволожский муниципальный район» Ленинградской области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</si>
  <si>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</si>
  <si>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учреждение Приозерская спортивная школа "Корела"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</si>
  <si>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</si>
  <si>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бюджетное учреждение «Спортивная школа олимпийского резерва «Фаворит»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</si>
  <si>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</si>
  <si>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автономное учреждение «Спортивная школа олимпийского резерва «НИКА» Сиверского городского поселения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</si>
  <si>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</si>
  <si>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Муниципальное автономное учреждение водноспортивный оздоровительный комплекс "ОЛИМП"школа» 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</si>
  <si>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</si>
  <si>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бюджетное учреждение дополнительного образования «Детско-юношеская спортивная школа «Богатырь»</t>
  </si>
  <si>
    <t xml:space="preserve">Муниципальное учреждение «Тихвинский городской футбольный клуб «Кировец» </t>
  </si>
  <si>
    <t xml:space="preserve">Муниципальное учреждение «Молодежно-спортивный центр» </t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</si>
  <si>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</si>
  <si>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Муниципальное казенное образовательное учреждение дополнительного образования «Тосненская специализированная детско-юношеская школа олимпийского резерва по дзюдо»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</si>
  <si>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</si>
  <si>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Муниципальное автономное учреждение «Лодейнопольская спортивная школа»</t>
  </si>
  <si>
    <t>%</t>
  </si>
  <si>
    <t>занимающиеся</t>
  </si>
  <si>
    <t>группа</t>
  </si>
  <si>
    <t>Муниципальное бюджетное учрежднение "Спортивный центр Тосненского района "</t>
  </si>
  <si>
    <t xml:space="preserve"> сумма субсидии </t>
  </si>
  <si>
    <t>2020г.</t>
  </si>
  <si>
    <t>2021г.</t>
  </si>
  <si>
    <t>2022г.</t>
  </si>
  <si>
    <t>Распределение субсидии МО по годам</t>
  </si>
  <si>
    <t>Кол- во занимающиеся</t>
  </si>
  <si>
    <t>Вклад в спортподготовку группа</t>
  </si>
  <si>
    <t>% распределения</t>
  </si>
  <si>
    <t>Уровень софинансировани ОБ</t>
  </si>
  <si>
    <t>Сумма софинансирование из ОБ</t>
  </si>
  <si>
    <t>Сумма софинансирование МО</t>
  </si>
  <si>
    <t>не распределенный остаток</t>
  </si>
  <si>
    <t>6.</t>
  </si>
  <si>
    <t>7.</t>
  </si>
  <si>
    <t>8.</t>
  </si>
  <si>
    <t>2023г.</t>
  </si>
  <si>
    <t xml:space="preserve">Приложение № 1  к протоколу конкурсной комиссии </t>
  </si>
  <si>
    <t>Всеволожский муниципальный район</t>
  </si>
  <si>
    <t>Приозерский муниципальный район</t>
  </si>
  <si>
    <t>Выборгский муниципальный район</t>
  </si>
  <si>
    <t>Гатчинский муниципальный район</t>
  </si>
  <si>
    <t>Лодейнопольский муниципальный район</t>
  </si>
  <si>
    <t>Тосненский муниципальный район</t>
  </si>
  <si>
    <t>Тихвинский муниципальный район</t>
  </si>
  <si>
    <t>Наименование муниципального образования</t>
  </si>
  <si>
    <t>Объем субсидии из ОБ (руб.)</t>
  </si>
  <si>
    <t>Финансовый год</t>
  </si>
  <si>
    <t>Допустимый процент нераспределенного остатка</t>
  </si>
  <si>
    <t>Вклад в спортподготовку (группа)</t>
  </si>
  <si>
    <t>Кол- во занимающихся</t>
  </si>
  <si>
    <t xml:space="preserve">Распределение между бюджетами муниципальных образований 
Ленинградской области субсидии на обеспечение уровня финансирования
организаций, осуществляющих спортивную подготовку в соответствии с требованиями федеральных стандартов спортивной подготовки
на 2022 год и на плановый период 2023 и 2024 годов
</t>
  </si>
  <si>
    <t>Киришский муниципальный район</t>
  </si>
  <si>
    <t>Тхвинское городское поселение</t>
  </si>
  <si>
    <t>Киришское городское поселение</t>
  </si>
  <si>
    <t>Тосненское городское поселение</t>
  </si>
  <si>
    <t>Волховское городское поселение</t>
  </si>
  <si>
    <t>2022 год</t>
  </si>
  <si>
    <t>2023 год</t>
  </si>
  <si>
    <t>2024 год</t>
  </si>
  <si>
    <t>Объем субсидии (руб.)</t>
  </si>
  <si>
    <t>№ п/п</t>
  </si>
  <si>
    <t>Приложение 37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</si>
</sst>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3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 indent="2"/>
    </xf>
    <xf numFmtId="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9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165" fontId="6" fillId="0" borderId="1" xfId="2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workbookViewId="0">
      <selection activeCell="B2" sqref="B2:I2"/>
    </sheetView>
  </sheetViews>
  <sheetFormatPr defaultRowHeight="15" x14ac:dyDescent="0.25"/>
  <cols>
    <col min="2" max="2" width="5.42578125" style="50" customWidth="1"/>
    <col min="3" max="3" width="45.28515625" customWidth="1"/>
    <col min="4" max="4" width="12.85546875" customWidth="1"/>
    <col min="5" max="5" width="18.5703125" style="2" customWidth="1"/>
    <col min="6" max="6" width="12.7109375" style="1" customWidth="1"/>
    <col min="7" max="8" width="14.85546875" style="5" bestFit="1" customWidth="1"/>
    <col min="9" max="9" width="15.42578125" style="5" customWidth="1"/>
  </cols>
  <sheetData>
    <row r="1" spans="2:9" x14ac:dyDescent="0.25">
      <c r="I1" s="54" t="s">
        <v>65</v>
      </c>
    </row>
    <row r="2" spans="2:9" ht="148.5" customHeight="1" x14ac:dyDescent="0.3">
      <c r="B2" s="58" t="s">
        <v>54</v>
      </c>
      <c r="C2" s="59"/>
      <c r="D2" s="59"/>
      <c r="E2" s="59"/>
      <c r="F2" s="59"/>
      <c r="G2" s="59"/>
      <c r="H2" s="59"/>
      <c r="I2" s="59"/>
    </row>
    <row r="3" spans="2:9" ht="19.5" customHeight="1" x14ac:dyDescent="0.25">
      <c r="G3" s="27"/>
      <c r="H3" s="27"/>
      <c r="I3" s="27"/>
    </row>
    <row r="4" spans="2:9" s="30" customFormat="1" ht="16.149999999999999" customHeight="1" x14ac:dyDescent="0.25">
      <c r="B4" s="60" t="s">
        <v>50</v>
      </c>
      <c r="C4" s="60"/>
      <c r="D4" s="60"/>
      <c r="E4" s="60"/>
      <c r="F4" s="60"/>
      <c r="G4" s="29" t="s">
        <v>60</v>
      </c>
      <c r="H4" s="29" t="s">
        <v>61</v>
      </c>
      <c r="I4" s="29" t="s">
        <v>62</v>
      </c>
    </row>
    <row r="5" spans="2:9" s="33" customFormat="1" ht="16.899999999999999" customHeight="1" x14ac:dyDescent="0.25">
      <c r="B5" s="55" t="s">
        <v>63</v>
      </c>
      <c r="C5" s="56"/>
      <c r="D5" s="56"/>
      <c r="E5" s="56"/>
      <c r="F5" s="57"/>
      <c r="G5" s="32">
        <v>11250000</v>
      </c>
      <c r="H5" s="32">
        <v>11250000</v>
      </c>
      <c r="I5" s="32">
        <v>11250000</v>
      </c>
    </row>
    <row r="6" spans="2:9" s="33" customFormat="1" ht="16.899999999999999" customHeight="1" x14ac:dyDescent="0.25">
      <c r="B6" s="55" t="s">
        <v>51</v>
      </c>
      <c r="C6" s="56"/>
      <c r="D6" s="56"/>
      <c r="E6" s="56"/>
      <c r="F6" s="57"/>
      <c r="G6" s="32"/>
      <c r="H6" s="34">
        <v>0.05</v>
      </c>
      <c r="I6" s="34">
        <v>0.1</v>
      </c>
    </row>
    <row r="7" spans="2:9" s="33" customFormat="1" ht="47.25" x14ac:dyDescent="0.25">
      <c r="B7" s="36" t="s">
        <v>64</v>
      </c>
      <c r="C7" s="35" t="s">
        <v>48</v>
      </c>
      <c r="D7" s="36" t="s">
        <v>53</v>
      </c>
      <c r="E7" s="36" t="s">
        <v>52</v>
      </c>
      <c r="F7" s="36" t="s">
        <v>31</v>
      </c>
      <c r="G7" s="37" t="s">
        <v>49</v>
      </c>
      <c r="H7" s="37" t="s">
        <v>49</v>
      </c>
      <c r="I7" s="37" t="s">
        <v>49</v>
      </c>
    </row>
    <row r="8" spans="2:9" s="33" customFormat="1" ht="15.75" x14ac:dyDescent="0.25">
      <c r="B8" s="51">
        <v>1</v>
      </c>
      <c r="C8" s="39" t="s">
        <v>59</v>
      </c>
      <c r="D8" s="31">
        <v>3865</v>
      </c>
      <c r="E8" s="31">
        <v>1</v>
      </c>
      <c r="F8" s="40">
        <v>3.7</v>
      </c>
      <c r="G8" s="38">
        <v>416250</v>
      </c>
      <c r="H8" s="38">
        <v>416250</v>
      </c>
      <c r="I8" s="38">
        <v>416250</v>
      </c>
    </row>
    <row r="9" spans="2:9" s="33" customFormat="1" ht="15.75" x14ac:dyDescent="0.25">
      <c r="B9" s="51">
        <v>2</v>
      </c>
      <c r="C9" s="39" t="s">
        <v>41</v>
      </c>
      <c r="D9" s="31">
        <v>3865</v>
      </c>
      <c r="E9" s="31">
        <v>1</v>
      </c>
      <c r="F9" s="40">
        <v>17.98</v>
      </c>
      <c r="G9" s="41">
        <v>2022477.5</v>
      </c>
      <c r="H9" s="41">
        <v>2022477.5</v>
      </c>
      <c r="I9" s="41">
        <v>2022477.5</v>
      </c>
    </row>
    <row r="10" spans="2:9" s="33" customFormat="1" ht="15.75" x14ac:dyDescent="0.25">
      <c r="B10" s="51">
        <v>3</v>
      </c>
      <c r="C10" s="39" t="s">
        <v>42</v>
      </c>
      <c r="D10" s="31">
        <v>389</v>
      </c>
      <c r="E10" s="31">
        <v>0.5</v>
      </c>
      <c r="F10" s="40">
        <v>7.92</v>
      </c>
      <c r="G10" s="38">
        <v>890625</v>
      </c>
      <c r="H10" s="38">
        <v>890625</v>
      </c>
      <c r="I10" s="38">
        <v>890625</v>
      </c>
    </row>
    <row r="11" spans="2:9" s="33" customFormat="1" ht="15.75" x14ac:dyDescent="0.25">
      <c r="B11" s="51">
        <v>4</v>
      </c>
      <c r="C11" s="39" t="s">
        <v>43</v>
      </c>
      <c r="D11" s="31">
        <v>2028</v>
      </c>
      <c r="E11" s="31">
        <v>1</v>
      </c>
      <c r="F11" s="40">
        <v>15.83</v>
      </c>
      <c r="G11" s="38">
        <v>1781250</v>
      </c>
      <c r="H11" s="38">
        <v>1781250</v>
      </c>
      <c r="I11" s="38">
        <v>1781250</v>
      </c>
    </row>
    <row r="12" spans="2:9" s="33" customFormat="1" ht="17.25" customHeight="1" x14ac:dyDescent="0.25">
      <c r="B12" s="51">
        <v>5</v>
      </c>
      <c r="C12" s="39" t="s">
        <v>44</v>
      </c>
      <c r="D12" s="31">
        <v>178</v>
      </c>
      <c r="E12" s="31">
        <v>0.5</v>
      </c>
      <c r="F12" s="40">
        <v>7.92</v>
      </c>
      <c r="G12" s="38">
        <v>890625</v>
      </c>
      <c r="H12" s="38">
        <v>890625</v>
      </c>
      <c r="I12" s="38">
        <v>890625</v>
      </c>
    </row>
    <row r="13" spans="2:9" s="33" customFormat="1" ht="15.75" x14ac:dyDescent="0.25">
      <c r="B13" s="51">
        <v>6</v>
      </c>
      <c r="C13" s="39" t="s">
        <v>47</v>
      </c>
      <c r="D13" s="31">
        <v>371</v>
      </c>
      <c r="E13" s="31">
        <v>1</v>
      </c>
      <c r="F13" s="40">
        <v>6.63</v>
      </c>
      <c r="G13" s="38">
        <v>745400</v>
      </c>
      <c r="H13" s="38">
        <v>745400</v>
      </c>
      <c r="I13" s="38">
        <v>745400</v>
      </c>
    </row>
    <row r="14" spans="2:9" s="33" customFormat="1" ht="15.75" x14ac:dyDescent="0.25">
      <c r="B14" s="51">
        <v>7</v>
      </c>
      <c r="C14" s="39" t="s">
        <v>56</v>
      </c>
      <c r="D14" s="31">
        <v>759</v>
      </c>
      <c r="E14" s="31">
        <v>1</v>
      </c>
      <c r="F14" s="40">
        <v>10.43</v>
      </c>
      <c r="G14" s="38">
        <v>1173800</v>
      </c>
      <c r="H14" s="38">
        <v>1173800</v>
      </c>
      <c r="I14" s="38">
        <v>1173800</v>
      </c>
    </row>
    <row r="15" spans="2:9" s="33" customFormat="1" ht="15.75" x14ac:dyDescent="0.25">
      <c r="B15" s="51">
        <v>8</v>
      </c>
      <c r="C15" s="39" t="s">
        <v>46</v>
      </c>
      <c r="D15" s="31">
        <v>560</v>
      </c>
      <c r="E15" s="31">
        <v>1</v>
      </c>
      <c r="F15" s="40">
        <v>15.83</v>
      </c>
      <c r="G15" s="38">
        <v>1781250</v>
      </c>
      <c r="H15" s="38">
        <v>1781250</v>
      </c>
      <c r="I15" s="38">
        <v>1781250</v>
      </c>
    </row>
    <row r="16" spans="2:9" s="33" customFormat="1" ht="15.75" x14ac:dyDescent="0.25">
      <c r="B16" s="51">
        <v>9</v>
      </c>
      <c r="C16" s="39" t="s">
        <v>58</v>
      </c>
      <c r="D16" s="31">
        <v>1226</v>
      </c>
      <c r="E16" s="31">
        <v>1</v>
      </c>
      <c r="F16" s="40">
        <v>2.0499999999999998</v>
      </c>
      <c r="G16" s="38">
        <v>231250</v>
      </c>
      <c r="H16" s="38">
        <v>231250</v>
      </c>
      <c r="I16" s="38">
        <v>231250</v>
      </c>
    </row>
    <row r="17" spans="2:9" s="33" customFormat="1" ht="15.75" x14ac:dyDescent="0.25">
      <c r="B17" s="51">
        <v>10</v>
      </c>
      <c r="C17" s="42" t="s">
        <v>45</v>
      </c>
      <c r="D17" s="31">
        <v>695</v>
      </c>
      <c r="E17" s="31">
        <v>0.8</v>
      </c>
      <c r="F17" s="40">
        <v>8.99</v>
      </c>
      <c r="G17" s="41">
        <v>1011237.5</v>
      </c>
      <c r="H17" s="41">
        <v>1011237.5</v>
      </c>
      <c r="I17" s="41">
        <v>1011237.5</v>
      </c>
    </row>
    <row r="18" spans="2:9" s="33" customFormat="1" ht="15.75" x14ac:dyDescent="0.25">
      <c r="B18" s="51">
        <v>11</v>
      </c>
      <c r="C18" s="42" t="s">
        <v>55</v>
      </c>
      <c r="D18" s="31">
        <v>219</v>
      </c>
      <c r="E18" s="31">
        <v>0.8</v>
      </c>
      <c r="F18" s="40">
        <v>1.75</v>
      </c>
      <c r="G18" s="38">
        <v>196875</v>
      </c>
      <c r="H18" s="38">
        <v>196875</v>
      </c>
      <c r="I18" s="38">
        <v>196875</v>
      </c>
    </row>
    <row r="19" spans="2:9" s="33" customFormat="1" ht="15.75" x14ac:dyDescent="0.25">
      <c r="B19" s="51">
        <v>12</v>
      </c>
      <c r="C19" s="42" t="s">
        <v>57</v>
      </c>
      <c r="D19" s="31">
        <v>33</v>
      </c>
      <c r="E19" s="31">
        <v>0.5</v>
      </c>
      <c r="F19" s="40">
        <v>0.97</v>
      </c>
      <c r="G19" s="38">
        <v>108960</v>
      </c>
      <c r="H19" s="38">
        <v>108960</v>
      </c>
      <c r="I19" s="38">
        <v>108960</v>
      </c>
    </row>
    <row r="20" spans="2:9" s="46" customFormat="1" ht="19.5" customHeight="1" x14ac:dyDescent="0.25">
      <c r="B20" s="52"/>
      <c r="C20" s="43"/>
      <c r="D20" s="44">
        <f>SUM(D8:D19)</f>
        <v>14188</v>
      </c>
      <c r="E20" s="45">
        <f t="shared" ref="E20:I20" si="0">SUM(E8:E19)</f>
        <v>10.100000000000001</v>
      </c>
      <c r="F20" s="45">
        <f t="shared" si="0"/>
        <v>99.999999999999986</v>
      </c>
      <c r="G20" s="44">
        <f t="shared" si="0"/>
        <v>11250000</v>
      </c>
      <c r="H20" s="44">
        <f t="shared" si="0"/>
        <v>11250000</v>
      </c>
      <c r="I20" s="44">
        <f t="shared" si="0"/>
        <v>11250000</v>
      </c>
    </row>
    <row r="21" spans="2:9" s="33" customFormat="1" x14ac:dyDescent="0.25">
      <c r="B21" s="53"/>
      <c r="E21" s="47"/>
      <c r="F21" s="48"/>
      <c r="G21" s="49"/>
      <c r="H21" s="49"/>
      <c r="I21" s="49"/>
    </row>
    <row r="22" spans="2:9" s="33" customFormat="1" x14ac:dyDescent="0.25">
      <c r="B22" s="53"/>
      <c r="E22" s="47"/>
      <c r="F22" s="48"/>
      <c r="G22" s="49"/>
      <c r="H22" s="49"/>
      <c r="I22" s="49"/>
    </row>
    <row r="23" spans="2:9" s="33" customFormat="1" x14ac:dyDescent="0.25">
      <c r="B23" s="53"/>
      <c r="E23" s="47"/>
      <c r="F23" s="48"/>
      <c r="G23" s="49"/>
      <c r="H23" s="49"/>
      <c r="I23" s="49"/>
    </row>
  </sheetData>
  <autoFilter ref="B7:H20"/>
  <mergeCells count="4">
    <mergeCell ref="B5:F5"/>
    <mergeCell ref="B6:F6"/>
    <mergeCell ref="B2:I2"/>
    <mergeCell ref="B4:F4"/>
  </mergeCells>
  <pageMargins left="0.25" right="0.31496062992125984" top="0.15748031496062992" bottom="0.15748031496062992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0"/>
  <sheetViews>
    <sheetView topLeftCell="A7" workbookViewId="0">
      <selection activeCell="E17" sqref="E17:E18"/>
    </sheetView>
  </sheetViews>
  <sheetFormatPr defaultRowHeight="15" x14ac:dyDescent="0.25"/>
  <cols>
    <col min="3" max="3" width="45.28515625" customWidth="1"/>
    <col min="4" max="4" width="6.85546875" customWidth="1"/>
    <col min="5" max="5" width="7.42578125" style="2" customWidth="1"/>
    <col min="6" max="6" width="12.7109375" style="1" customWidth="1"/>
    <col min="7" max="7" width="9.28515625" style="1" customWidth="1"/>
    <col min="8" max="8" width="15" style="5" bestFit="1" customWidth="1"/>
    <col min="9" max="9" width="15" style="5" customWidth="1"/>
    <col min="10" max="10" width="15" style="8" customWidth="1"/>
    <col min="11" max="11" width="14.85546875" style="5" bestFit="1" customWidth="1"/>
    <col min="12" max="12" width="14.85546875" style="5" customWidth="1"/>
    <col min="13" max="13" width="14.85546875" style="8" customWidth="1"/>
    <col min="14" max="14" width="14.85546875" style="5" bestFit="1" customWidth="1"/>
    <col min="15" max="15" width="14.85546875" style="5" customWidth="1"/>
    <col min="16" max="16" width="13.85546875" style="7" bestFit="1" customWidth="1"/>
    <col min="17" max="17" width="14.85546875" style="8" customWidth="1"/>
    <col min="18" max="18" width="14.85546875" style="5" bestFit="1" customWidth="1"/>
    <col min="19" max="19" width="14.85546875" style="5" customWidth="1"/>
    <col min="20" max="20" width="13.85546875" style="7" bestFit="1" customWidth="1"/>
  </cols>
  <sheetData>
    <row r="1" spans="2:20" ht="18.75" x14ac:dyDescent="0.3">
      <c r="J1" s="62" t="s">
        <v>40</v>
      </c>
      <c r="K1" s="62"/>
      <c r="L1" s="62"/>
      <c r="M1" s="62"/>
      <c r="N1" s="62"/>
      <c r="O1" s="62"/>
      <c r="P1" s="62"/>
      <c r="Q1" s="28"/>
      <c r="R1" s="28"/>
      <c r="S1" s="28"/>
      <c r="T1" s="28"/>
    </row>
    <row r="2" spans="2:20" ht="87" customHeight="1" x14ac:dyDescent="0.2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s="4" customFormat="1" ht="16.149999999999999" customHeight="1" x14ac:dyDescent="0.25">
      <c r="B3" s="64" t="s">
        <v>28</v>
      </c>
      <c r="C3" s="64"/>
      <c r="D3" s="64"/>
      <c r="E3" s="64"/>
      <c r="F3" s="64"/>
      <c r="G3" s="9"/>
      <c r="H3" s="61" t="s">
        <v>25</v>
      </c>
      <c r="I3" s="61"/>
      <c r="J3" s="10"/>
      <c r="K3" s="61" t="s">
        <v>26</v>
      </c>
      <c r="L3" s="61"/>
      <c r="M3" s="10"/>
      <c r="N3" s="61" t="s">
        <v>27</v>
      </c>
      <c r="O3" s="61"/>
      <c r="P3" s="11"/>
      <c r="Q3" s="10"/>
      <c r="R3" s="61" t="s">
        <v>39</v>
      </c>
      <c r="S3" s="61"/>
      <c r="T3" s="11"/>
    </row>
    <row r="4" spans="2:20" ht="16.899999999999999" customHeight="1" x14ac:dyDescent="0.25">
      <c r="B4" s="12"/>
      <c r="C4" s="12"/>
      <c r="D4" s="67" t="s">
        <v>24</v>
      </c>
      <c r="E4" s="67"/>
      <c r="F4" s="67"/>
      <c r="G4" s="13"/>
      <c r="H4" s="14">
        <v>20000000</v>
      </c>
      <c r="I4" s="14"/>
      <c r="J4" s="14"/>
      <c r="K4" s="14">
        <v>45000000</v>
      </c>
      <c r="L4" s="14"/>
      <c r="M4" s="14"/>
      <c r="N4" s="14">
        <v>45000000</v>
      </c>
      <c r="O4" s="14"/>
      <c r="P4" s="15"/>
      <c r="Q4" s="14"/>
      <c r="R4" s="14">
        <v>45000000</v>
      </c>
      <c r="S4" s="14"/>
      <c r="T4" s="15"/>
    </row>
    <row r="5" spans="2:20" ht="42" customHeight="1" x14ac:dyDescent="0.25">
      <c r="B5" s="63" t="s">
        <v>0</v>
      </c>
      <c r="C5" s="63" t="s">
        <v>1</v>
      </c>
      <c r="D5" s="63" t="s">
        <v>21</v>
      </c>
      <c r="E5" s="63" t="s">
        <v>22</v>
      </c>
      <c r="F5" s="65" t="s">
        <v>20</v>
      </c>
      <c r="G5" s="16"/>
      <c r="H5" s="66"/>
      <c r="I5" s="17"/>
      <c r="J5" s="18" t="s">
        <v>35</v>
      </c>
      <c r="K5" s="14">
        <f>K4*5%</f>
        <v>2250000</v>
      </c>
      <c r="L5" s="14"/>
      <c r="M5" s="14" t="s">
        <v>35</v>
      </c>
      <c r="N5" s="14">
        <v>2250000</v>
      </c>
      <c r="O5" s="14"/>
      <c r="P5" s="15"/>
      <c r="Q5" s="14" t="s">
        <v>35</v>
      </c>
      <c r="R5" s="14">
        <f>R4*10%</f>
        <v>4500000</v>
      </c>
      <c r="S5" s="14"/>
      <c r="T5" s="15"/>
    </row>
    <row r="6" spans="2:20" ht="70.900000000000006" hidden="1" customHeight="1" x14ac:dyDescent="0.25">
      <c r="B6" s="63"/>
      <c r="C6" s="63"/>
      <c r="D6" s="63"/>
      <c r="E6" s="63"/>
      <c r="F6" s="65"/>
      <c r="G6" s="16"/>
      <c r="H6" s="66"/>
      <c r="I6" s="17"/>
      <c r="J6" s="18"/>
      <c r="K6" s="19" t="s">
        <v>35</v>
      </c>
      <c r="L6" s="19"/>
      <c r="M6" s="14"/>
      <c r="N6" s="19" t="s">
        <v>35</v>
      </c>
      <c r="O6" s="19"/>
      <c r="P6" s="15"/>
      <c r="Q6" s="14"/>
      <c r="R6" s="19" t="s">
        <v>35</v>
      </c>
      <c r="S6" s="19"/>
      <c r="T6" s="15"/>
    </row>
    <row r="7" spans="2:20" ht="30" customHeight="1" x14ac:dyDescent="0.25">
      <c r="B7" s="63"/>
      <c r="C7" s="63"/>
      <c r="D7" s="63"/>
      <c r="E7" s="63"/>
      <c r="F7" s="65"/>
      <c r="G7" s="16"/>
      <c r="H7" s="66"/>
      <c r="I7" s="17"/>
      <c r="J7" s="18"/>
      <c r="K7" s="14">
        <v>45000</v>
      </c>
      <c r="L7" s="14"/>
      <c r="M7" s="14"/>
      <c r="N7" s="14">
        <f>N4-N5</f>
        <v>42750000</v>
      </c>
      <c r="O7" s="14"/>
      <c r="P7" s="15"/>
      <c r="Q7" s="14"/>
      <c r="R7" s="14">
        <f>R4-R5</f>
        <v>40500000</v>
      </c>
      <c r="S7" s="14"/>
      <c r="T7" s="15"/>
    </row>
    <row r="8" spans="2:20" ht="110.25" x14ac:dyDescent="0.25">
      <c r="B8" s="6" t="s">
        <v>0</v>
      </c>
      <c r="C8" s="6" t="s">
        <v>1</v>
      </c>
      <c r="D8" s="6" t="s">
        <v>29</v>
      </c>
      <c r="E8" s="6" t="s">
        <v>30</v>
      </c>
      <c r="F8" s="6" t="s">
        <v>31</v>
      </c>
      <c r="G8" s="6" t="s">
        <v>32</v>
      </c>
      <c r="H8" s="19" t="s">
        <v>33</v>
      </c>
      <c r="I8" s="19" t="s">
        <v>34</v>
      </c>
      <c r="J8" s="14"/>
      <c r="K8" s="19" t="s">
        <v>33</v>
      </c>
      <c r="L8" s="19" t="s">
        <v>34</v>
      </c>
      <c r="M8" s="14"/>
      <c r="N8" s="19" t="s">
        <v>33</v>
      </c>
      <c r="O8" s="19" t="s">
        <v>34</v>
      </c>
      <c r="P8" s="20"/>
      <c r="Q8" s="14"/>
      <c r="R8" s="19" t="s">
        <v>33</v>
      </c>
      <c r="S8" s="19" t="s">
        <v>34</v>
      </c>
      <c r="T8" s="20"/>
    </row>
    <row r="9" spans="2:20" ht="78.75" x14ac:dyDescent="0.25">
      <c r="B9" s="21" t="s">
        <v>2</v>
      </c>
      <c r="C9" s="6" t="s">
        <v>3</v>
      </c>
      <c r="D9" s="13">
        <v>3865</v>
      </c>
      <c r="E9" s="13">
        <v>1</v>
      </c>
      <c r="F9" s="22">
        <f>E9/E20*100</f>
        <v>16.666666666666664</v>
      </c>
      <c r="G9" s="22">
        <v>90</v>
      </c>
      <c r="H9" s="19">
        <f>H4*F9/100</f>
        <v>3333333.333333333</v>
      </c>
      <c r="I9" s="22">
        <f>(H9/G9*100)-H9</f>
        <v>370370.3703703708</v>
      </c>
      <c r="J9" s="20">
        <f>I9+H9</f>
        <v>3703703.7037037038</v>
      </c>
      <c r="K9" s="19">
        <f>K7*F9/100</f>
        <v>7499.9999999999991</v>
      </c>
      <c r="L9" s="22">
        <f>(K9/G9*100)-K9</f>
        <v>833.33333333333303</v>
      </c>
      <c r="M9" s="20">
        <f>L9+K9</f>
        <v>8333.3333333333321</v>
      </c>
      <c r="N9" s="19">
        <f>N7*F9/100</f>
        <v>7124999.9999999991</v>
      </c>
      <c r="O9" s="22">
        <f>(N9/G9*100)-N9</f>
        <v>791666.66666666698</v>
      </c>
      <c r="P9" s="20">
        <f>O9+N9</f>
        <v>7916666.666666666</v>
      </c>
      <c r="Q9" s="20">
        <f>P9+O9</f>
        <v>8708333.3333333321</v>
      </c>
      <c r="R9" s="19">
        <v>6749999.9999999991</v>
      </c>
      <c r="S9" s="22">
        <v>749999.99999999907</v>
      </c>
      <c r="T9" s="20">
        <f>S9+R9</f>
        <v>7499999.9999999981</v>
      </c>
    </row>
    <row r="10" spans="2:20" ht="31.5" x14ac:dyDescent="0.25">
      <c r="B10" s="21" t="s">
        <v>4</v>
      </c>
      <c r="C10" s="6" t="s">
        <v>5</v>
      </c>
      <c r="D10" s="13">
        <v>389</v>
      </c>
      <c r="E10" s="13">
        <v>0.5</v>
      </c>
      <c r="F10" s="22">
        <f>E10/E20*100</f>
        <v>8.3333333333333321</v>
      </c>
      <c r="G10" s="22">
        <v>90</v>
      </c>
      <c r="H10" s="19">
        <f>H4*F10/100</f>
        <v>1666666.6666666665</v>
      </c>
      <c r="I10" s="22">
        <f t="shared" ref="I10:I19" si="0">(H10/G10*100)-H10</f>
        <v>185185.1851851854</v>
      </c>
      <c r="J10" s="20">
        <f t="shared" ref="J10:J20" si="1">I10+H10</f>
        <v>1851851.8518518519</v>
      </c>
      <c r="K10" s="19">
        <f>K7*F10/100</f>
        <v>3749.9999999999995</v>
      </c>
      <c r="L10" s="22">
        <f t="shared" ref="L10:L19" si="2">(K10/G10*100)-K10</f>
        <v>416.66666666666652</v>
      </c>
      <c r="M10" s="20">
        <f t="shared" ref="M10:M20" si="3">L10+K10</f>
        <v>4166.6666666666661</v>
      </c>
      <c r="N10" s="19">
        <f>N7*F10/100</f>
        <v>3562499.9999999995</v>
      </c>
      <c r="O10" s="22">
        <f t="shared" ref="O10:O19" si="4">(N10/G10*100)-N10</f>
        <v>395833.33333333349</v>
      </c>
      <c r="P10" s="20">
        <f t="shared" ref="P10:P20" si="5">O10+N10</f>
        <v>3958333.333333333</v>
      </c>
      <c r="Q10" s="20">
        <f t="shared" ref="Q10:Q20" si="6">P10+O10</f>
        <v>4354166.666666666</v>
      </c>
      <c r="R10" s="19">
        <v>3374999.9999999995</v>
      </c>
      <c r="S10" s="22">
        <v>374999.99999999953</v>
      </c>
      <c r="T10" s="20">
        <f t="shared" ref="T10:T20" si="7">S10+R10</f>
        <v>3749999.9999999991</v>
      </c>
    </row>
    <row r="11" spans="2:20" ht="47.25" x14ac:dyDescent="0.25">
      <c r="B11" s="21" t="s">
        <v>6</v>
      </c>
      <c r="C11" s="6" t="s">
        <v>7</v>
      </c>
      <c r="D11" s="13">
        <v>2028</v>
      </c>
      <c r="E11" s="13">
        <v>1</v>
      </c>
      <c r="F11" s="22">
        <f>E11/E20*100</f>
        <v>16.666666666666664</v>
      </c>
      <c r="G11" s="22">
        <v>88</v>
      </c>
      <c r="H11" s="19">
        <f>H4*F11/100</f>
        <v>3333333.333333333</v>
      </c>
      <c r="I11" s="22">
        <f t="shared" si="0"/>
        <v>454545.45454545412</v>
      </c>
      <c r="J11" s="20">
        <f t="shared" si="1"/>
        <v>3787878.7878787871</v>
      </c>
      <c r="K11" s="19">
        <f>K7*F11/100</f>
        <v>7499.9999999999991</v>
      </c>
      <c r="L11" s="22">
        <f t="shared" si="2"/>
        <v>1022.727272727273</v>
      </c>
      <c r="M11" s="20">
        <f t="shared" si="3"/>
        <v>8522.7272727272721</v>
      </c>
      <c r="N11" s="19">
        <f>N7*F11/100</f>
        <v>7124999.9999999991</v>
      </c>
      <c r="O11" s="22">
        <f t="shared" si="4"/>
        <v>971590.90909090824</v>
      </c>
      <c r="P11" s="20">
        <f t="shared" si="5"/>
        <v>8096590.9090909073</v>
      </c>
      <c r="Q11" s="20">
        <f t="shared" si="6"/>
        <v>9068181.8181818165</v>
      </c>
      <c r="R11" s="19">
        <v>6749999.9999999991</v>
      </c>
      <c r="S11" s="22">
        <v>920454.54545454495</v>
      </c>
      <c r="T11" s="20">
        <f t="shared" si="7"/>
        <v>7670454.545454544</v>
      </c>
    </row>
    <row r="12" spans="2:20" ht="45.6" customHeight="1" x14ac:dyDescent="0.25">
      <c r="B12" s="21" t="s">
        <v>8</v>
      </c>
      <c r="C12" s="6" t="s">
        <v>9</v>
      </c>
      <c r="D12" s="13">
        <v>197</v>
      </c>
      <c r="E12" s="13">
        <v>0.5</v>
      </c>
      <c r="F12" s="22">
        <f>E12/E20*100</f>
        <v>8.3333333333333321</v>
      </c>
      <c r="G12" s="22">
        <v>91</v>
      </c>
      <c r="H12" s="19">
        <f>H4*F12/100</f>
        <v>1666666.6666666665</v>
      </c>
      <c r="I12" s="22">
        <f t="shared" si="0"/>
        <v>164835.16483516502</v>
      </c>
      <c r="J12" s="20">
        <f t="shared" si="1"/>
        <v>1831501.8315018315</v>
      </c>
      <c r="K12" s="19">
        <f>K7*F12/100</f>
        <v>3749.9999999999995</v>
      </c>
      <c r="L12" s="22">
        <f t="shared" si="2"/>
        <v>370.87912087912127</v>
      </c>
      <c r="M12" s="20">
        <f t="shared" si="3"/>
        <v>4120.8791208791208</v>
      </c>
      <c r="N12" s="19">
        <f>N7*F12/100</f>
        <v>3562499.9999999995</v>
      </c>
      <c r="O12" s="22">
        <f t="shared" si="4"/>
        <v>352335.16483516479</v>
      </c>
      <c r="P12" s="20">
        <f t="shared" si="5"/>
        <v>3914835.1648351643</v>
      </c>
      <c r="Q12" s="20">
        <f t="shared" si="6"/>
        <v>4267170.3296703286</v>
      </c>
      <c r="R12" s="19">
        <v>3374999.9999999995</v>
      </c>
      <c r="S12" s="22">
        <v>333791.20879120845</v>
      </c>
      <c r="T12" s="20">
        <f t="shared" si="7"/>
        <v>3708791.208791208</v>
      </c>
    </row>
    <row r="13" spans="2:20" ht="47.25" x14ac:dyDescent="0.25">
      <c r="B13" s="21" t="s">
        <v>10</v>
      </c>
      <c r="C13" s="6" t="s">
        <v>11</v>
      </c>
      <c r="D13" s="13">
        <v>38</v>
      </c>
      <c r="E13" s="13">
        <v>0.2</v>
      </c>
      <c r="F13" s="22">
        <f>E13/E20*100</f>
        <v>3.3333333333333335</v>
      </c>
      <c r="G13" s="22">
        <v>90</v>
      </c>
      <c r="H13" s="19">
        <f>F13*H4/100</f>
        <v>666666.66666666674</v>
      </c>
      <c r="I13" s="22">
        <f t="shared" si="0"/>
        <v>74074.074074074044</v>
      </c>
      <c r="J13" s="20">
        <f t="shared" si="1"/>
        <v>740740.74074074079</v>
      </c>
      <c r="K13" s="19">
        <f>K7*F13/100</f>
        <v>1500</v>
      </c>
      <c r="L13" s="22">
        <f t="shared" si="2"/>
        <v>166.66666666666674</v>
      </c>
      <c r="M13" s="20">
        <f t="shared" si="3"/>
        <v>1666.6666666666667</v>
      </c>
      <c r="N13" s="19">
        <f>N7*F13/100</f>
        <v>1425000</v>
      </c>
      <c r="O13" s="22">
        <f t="shared" si="4"/>
        <v>158333.33333333349</v>
      </c>
      <c r="P13" s="20">
        <f t="shared" si="5"/>
        <v>1583333.3333333335</v>
      </c>
      <c r="Q13" s="20">
        <f t="shared" si="6"/>
        <v>1741666.666666667</v>
      </c>
      <c r="R13" s="19">
        <v>1350000</v>
      </c>
      <c r="S13" s="22">
        <v>150000</v>
      </c>
      <c r="T13" s="20">
        <f t="shared" si="7"/>
        <v>1500000</v>
      </c>
    </row>
    <row r="14" spans="2:20" ht="45.6" hidden="1" customHeight="1" x14ac:dyDescent="0.25">
      <c r="B14" s="21" t="s">
        <v>12</v>
      </c>
      <c r="C14" s="6" t="s">
        <v>13</v>
      </c>
      <c r="D14" s="13">
        <v>0</v>
      </c>
      <c r="E14" s="13">
        <v>0</v>
      </c>
      <c r="F14" s="22">
        <f>E14/E20*100</f>
        <v>0</v>
      </c>
      <c r="G14" s="22">
        <v>92</v>
      </c>
      <c r="H14" s="19">
        <f t="shared" ref="H14" si="8">H10*F14/100</f>
        <v>0</v>
      </c>
      <c r="I14" s="22">
        <f t="shared" si="0"/>
        <v>0</v>
      </c>
      <c r="J14" s="20">
        <f t="shared" si="1"/>
        <v>0</v>
      </c>
      <c r="K14" s="19">
        <f t="shared" ref="K14" si="9">K9*F14</f>
        <v>0</v>
      </c>
      <c r="L14" s="22">
        <f t="shared" si="2"/>
        <v>0</v>
      </c>
      <c r="M14" s="20">
        <f t="shared" si="3"/>
        <v>0</v>
      </c>
      <c r="N14" s="19">
        <f t="shared" ref="N14" si="10">N13*F14</f>
        <v>0</v>
      </c>
      <c r="O14" s="22">
        <f t="shared" si="4"/>
        <v>0</v>
      </c>
      <c r="P14" s="20">
        <f t="shared" si="5"/>
        <v>0</v>
      </c>
      <c r="Q14" s="20">
        <f t="shared" si="6"/>
        <v>0</v>
      </c>
      <c r="R14" s="19">
        <v>0</v>
      </c>
      <c r="S14" s="22">
        <v>0</v>
      </c>
      <c r="T14" s="20">
        <f t="shared" si="7"/>
        <v>0</v>
      </c>
    </row>
    <row r="15" spans="2:20" ht="31.5" x14ac:dyDescent="0.25">
      <c r="B15" s="21" t="s">
        <v>36</v>
      </c>
      <c r="C15" s="6" t="s">
        <v>14</v>
      </c>
      <c r="D15" s="13">
        <v>199</v>
      </c>
      <c r="E15" s="13">
        <v>0.5</v>
      </c>
      <c r="F15" s="22">
        <f>E15/E20*100</f>
        <v>8.3333333333333321</v>
      </c>
      <c r="G15" s="22">
        <v>92</v>
      </c>
      <c r="H15" s="19">
        <f>F15*H4/100</f>
        <v>1666666.6666666665</v>
      </c>
      <c r="I15" s="22">
        <f t="shared" si="0"/>
        <v>144927.5362318838</v>
      </c>
      <c r="J15" s="20">
        <f t="shared" si="1"/>
        <v>1811594.2028985503</v>
      </c>
      <c r="K15" s="19">
        <f>K7*F15/100</f>
        <v>3749.9999999999995</v>
      </c>
      <c r="L15" s="22">
        <f t="shared" si="2"/>
        <v>326.08695652173901</v>
      </c>
      <c r="M15" s="20">
        <f t="shared" si="3"/>
        <v>4076.0869565217386</v>
      </c>
      <c r="N15" s="19">
        <f>N7*F15/100</f>
        <v>3562499.9999999995</v>
      </c>
      <c r="O15" s="22">
        <f t="shared" si="4"/>
        <v>309782.60869565234</v>
      </c>
      <c r="P15" s="20">
        <f t="shared" si="5"/>
        <v>3872282.6086956519</v>
      </c>
      <c r="Q15" s="20">
        <f t="shared" si="6"/>
        <v>4182065.2173913042</v>
      </c>
      <c r="R15" s="19">
        <v>3374999.9999999995</v>
      </c>
      <c r="S15" s="22">
        <v>293478.26086956542</v>
      </c>
      <c r="T15" s="20">
        <f t="shared" si="7"/>
        <v>3668478.260869565</v>
      </c>
    </row>
    <row r="16" spans="2:20" ht="31.5" x14ac:dyDescent="0.25">
      <c r="B16" s="21" t="s">
        <v>37</v>
      </c>
      <c r="C16" s="6" t="s">
        <v>15</v>
      </c>
      <c r="D16" s="13">
        <v>172</v>
      </c>
      <c r="E16" s="13">
        <v>0.5</v>
      </c>
      <c r="F16" s="22">
        <f>E16/E20*100</f>
        <v>8.3333333333333321</v>
      </c>
      <c r="G16" s="22">
        <v>92</v>
      </c>
      <c r="H16" s="19">
        <f>F16*H4/100</f>
        <v>1666666.6666666665</v>
      </c>
      <c r="I16" s="22">
        <f t="shared" si="0"/>
        <v>144927.5362318838</v>
      </c>
      <c r="J16" s="20">
        <f t="shared" si="1"/>
        <v>1811594.2028985503</v>
      </c>
      <c r="K16" s="19">
        <f>K7*F16/100</f>
        <v>3749.9999999999995</v>
      </c>
      <c r="L16" s="22">
        <f t="shared" si="2"/>
        <v>326.08695652173901</v>
      </c>
      <c r="M16" s="20">
        <f t="shared" si="3"/>
        <v>4076.0869565217386</v>
      </c>
      <c r="N16" s="19">
        <f>N7*F16/100</f>
        <v>3562499.9999999995</v>
      </c>
      <c r="O16" s="22">
        <f t="shared" si="4"/>
        <v>309782.60869565234</v>
      </c>
      <c r="P16" s="20">
        <f t="shared" si="5"/>
        <v>3872282.6086956519</v>
      </c>
      <c r="Q16" s="20">
        <f t="shared" si="6"/>
        <v>4182065.2173913042</v>
      </c>
      <c r="R16" s="19">
        <v>3374999.9999999995</v>
      </c>
      <c r="S16" s="22">
        <v>293478.26086956542</v>
      </c>
      <c r="T16" s="20">
        <f t="shared" si="7"/>
        <v>3668478.260869565</v>
      </c>
    </row>
    <row r="17" spans="2:20" ht="31.5" x14ac:dyDescent="0.25">
      <c r="B17" s="21" t="s">
        <v>38</v>
      </c>
      <c r="C17" s="6" t="s">
        <v>23</v>
      </c>
      <c r="D17" s="13">
        <f>278+80+128+45</f>
        <v>531</v>
      </c>
      <c r="E17" s="13">
        <v>0.8</v>
      </c>
      <c r="F17" s="22">
        <f>E17/E20*100</f>
        <v>13.333333333333334</v>
      </c>
      <c r="G17" s="22">
        <v>90</v>
      </c>
      <c r="H17" s="19">
        <f>F17*H4/100</f>
        <v>2666666.666666667</v>
      </c>
      <c r="I17" s="22">
        <f t="shared" si="0"/>
        <v>296296.29629629618</v>
      </c>
      <c r="J17" s="20">
        <f t="shared" si="1"/>
        <v>2962962.9629629632</v>
      </c>
      <c r="K17" s="19">
        <f>K7*F17/100</f>
        <v>6000</v>
      </c>
      <c r="L17" s="22">
        <f t="shared" si="2"/>
        <v>666.66666666666697</v>
      </c>
      <c r="M17" s="20">
        <f t="shared" si="3"/>
        <v>6666.666666666667</v>
      </c>
      <c r="N17" s="19">
        <f>N7*F17/100</f>
        <v>5700000</v>
      </c>
      <c r="O17" s="22">
        <f t="shared" si="4"/>
        <v>633333.33333333395</v>
      </c>
      <c r="P17" s="20">
        <f t="shared" si="5"/>
        <v>6333333.333333334</v>
      </c>
      <c r="Q17" s="20">
        <f t="shared" si="6"/>
        <v>6966666.6666666679</v>
      </c>
      <c r="R17" s="19">
        <v>5400000</v>
      </c>
      <c r="S17" s="22">
        <v>600000</v>
      </c>
      <c r="T17" s="20">
        <f t="shared" si="7"/>
        <v>6000000</v>
      </c>
    </row>
    <row r="18" spans="2:20" ht="63" customHeight="1" x14ac:dyDescent="0.25">
      <c r="B18" s="21" t="s">
        <v>16</v>
      </c>
      <c r="C18" s="6" t="s">
        <v>17</v>
      </c>
      <c r="D18" s="13">
        <f>13+16</f>
        <v>29</v>
      </c>
      <c r="E18" s="13">
        <v>0.2</v>
      </c>
      <c r="F18" s="22">
        <f>E18/E20*100</f>
        <v>3.3333333333333335</v>
      </c>
      <c r="G18" s="22">
        <v>90</v>
      </c>
      <c r="H18" s="19">
        <f>F18*H4/100</f>
        <v>666666.66666666674</v>
      </c>
      <c r="I18" s="22">
        <f t="shared" si="0"/>
        <v>74074.074074074044</v>
      </c>
      <c r="J18" s="20">
        <f t="shared" si="1"/>
        <v>740740.74074074079</v>
      </c>
      <c r="K18" s="19">
        <f>K7*F18/100</f>
        <v>1500</v>
      </c>
      <c r="L18" s="22">
        <f t="shared" si="2"/>
        <v>166.66666666666674</v>
      </c>
      <c r="M18" s="20">
        <f t="shared" si="3"/>
        <v>1666.6666666666667</v>
      </c>
      <c r="N18" s="19">
        <f>N7*F18/100</f>
        <v>1425000</v>
      </c>
      <c r="O18" s="22">
        <f t="shared" si="4"/>
        <v>158333.33333333349</v>
      </c>
      <c r="P18" s="20">
        <f t="shared" si="5"/>
        <v>1583333.3333333335</v>
      </c>
      <c r="Q18" s="20">
        <f t="shared" si="6"/>
        <v>1741666.666666667</v>
      </c>
      <c r="R18" s="19">
        <v>1350000</v>
      </c>
      <c r="S18" s="22">
        <v>150000</v>
      </c>
      <c r="T18" s="20">
        <f t="shared" si="7"/>
        <v>1500000</v>
      </c>
    </row>
    <row r="19" spans="2:20" ht="31.5" x14ac:dyDescent="0.25">
      <c r="B19" s="21" t="s">
        <v>18</v>
      </c>
      <c r="C19" s="23" t="s">
        <v>19</v>
      </c>
      <c r="D19" s="13">
        <v>683</v>
      </c>
      <c r="E19" s="13">
        <v>0.8</v>
      </c>
      <c r="F19" s="22">
        <f>E19/E20*100</f>
        <v>13.333333333333334</v>
      </c>
      <c r="G19" s="22">
        <v>90</v>
      </c>
      <c r="H19" s="19">
        <f>H4*F19/100</f>
        <v>2666666.666666667</v>
      </c>
      <c r="I19" s="22">
        <f t="shared" si="0"/>
        <v>296296.29629629618</v>
      </c>
      <c r="J19" s="20">
        <f t="shared" si="1"/>
        <v>2962962.9629629632</v>
      </c>
      <c r="K19" s="19">
        <f>K7*F19/100</f>
        <v>6000</v>
      </c>
      <c r="L19" s="22">
        <f t="shared" si="2"/>
        <v>666.66666666666697</v>
      </c>
      <c r="M19" s="20">
        <f t="shared" si="3"/>
        <v>6666.666666666667</v>
      </c>
      <c r="N19" s="19">
        <f>N7*F19/100</f>
        <v>5700000</v>
      </c>
      <c r="O19" s="22">
        <f t="shared" si="4"/>
        <v>633333.33333333395</v>
      </c>
      <c r="P19" s="20">
        <f t="shared" si="5"/>
        <v>6333333.333333334</v>
      </c>
      <c r="Q19" s="20">
        <f t="shared" si="6"/>
        <v>6966666.6666666679</v>
      </c>
      <c r="R19" s="19">
        <v>5400000</v>
      </c>
      <c r="S19" s="22">
        <v>600000</v>
      </c>
      <c r="T19" s="20">
        <f t="shared" si="7"/>
        <v>6000000</v>
      </c>
    </row>
    <row r="20" spans="2:20" s="3" customFormat="1" ht="15.75" x14ac:dyDescent="0.25">
      <c r="B20" s="24"/>
      <c r="C20" s="24"/>
      <c r="D20" s="24">
        <f>D9+D10+D11+D12+D13+D14+D17+D18+D19</f>
        <v>7760</v>
      </c>
      <c r="E20" s="25">
        <f>SUM(E9:E19)</f>
        <v>6</v>
      </c>
      <c r="F20" s="20">
        <f>D20/D20*100</f>
        <v>100</v>
      </c>
      <c r="G20" s="20"/>
      <c r="H20" s="26">
        <f t="shared" ref="H20:O20" si="11">SUM(H9:H19)</f>
        <v>20000000</v>
      </c>
      <c r="I20" s="20">
        <f t="shared" si="11"/>
        <v>2205531.9881406836</v>
      </c>
      <c r="J20" s="20">
        <f t="shared" si="1"/>
        <v>22205531.988140684</v>
      </c>
      <c r="K20" s="14">
        <f t="shared" si="11"/>
        <v>45000</v>
      </c>
      <c r="L20" s="22">
        <f t="shared" si="11"/>
        <v>4962.4469733165397</v>
      </c>
      <c r="M20" s="20">
        <f t="shared" si="3"/>
        <v>49962.446973316539</v>
      </c>
      <c r="N20" s="14">
        <f t="shared" si="11"/>
        <v>42750000</v>
      </c>
      <c r="O20" s="22">
        <f t="shared" si="11"/>
        <v>4714324.6246507131</v>
      </c>
      <c r="P20" s="20">
        <f t="shared" si="5"/>
        <v>47464324.624650717</v>
      </c>
      <c r="Q20" s="20">
        <f t="shared" si="6"/>
        <v>52178649.249301434</v>
      </c>
      <c r="R20" s="14">
        <f t="shared" ref="R20:S20" si="12">SUM(R9:R19)</f>
        <v>40500000</v>
      </c>
      <c r="S20" s="22">
        <f t="shared" si="12"/>
        <v>4466202.2759848833</v>
      </c>
      <c r="T20" s="20">
        <f t="shared" si="7"/>
        <v>44966202.275984883</v>
      </c>
    </row>
  </sheetData>
  <autoFilter ref="B8:O20"/>
  <mergeCells count="13">
    <mergeCell ref="R3:S3"/>
    <mergeCell ref="J1:P1"/>
    <mergeCell ref="B5:B7"/>
    <mergeCell ref="B3:F3"/>
    <mergeCell ref="C5:C7"/>
    <mergeCell ref="D5:D7"/>
    <mergeCell ref="F5:F7"/>
    <mergeCell ref="H3:I3"/>
    <mergeCell ref="K3:L3"/>
    <mergeCell ref="N3:O3"/>
    <mergeCell ref="H5:H7"/>
    <mergeCell ref="E5:E7"/>
    <mergeCell ref="D4:F4"/>
  </mergeCells>
  <pageMargins left="0.31496062992125984" right="0.31496062992125984" top="0.15748031496062992" bottom="0.15748031496062992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Лист2</vt:lpstr>
      <vt:lpstr>Лист3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Елена Александровна Павлова</cp:lastModifiedBy>
  <cp:lastPrinted>2021-08-10T12:48:36Z</cp:lastPrinted>
  <dcterms:created xsi:type="dcterms:W3CDTF">2019-10-25T11:06:04Z</dcterms:created>
  <dcterms:modified xsi:type="dcterms:W3CDTF">2021-08-30T10:58:02Z</dcterms:modified>
</cp:coreProperties>
</file>