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ЖКХ" sheetId="1" r:id="rId1"/>
  </sheets>
  <definedNames>
    <definedName name="_xlnm.Print_Area" localSheetId="0">ЖКХ!$A$1:$Q$23</definedName>
  </definedNames>
  <calcPr calcId="145621"/>
</workbook>
</file>

<file path=xl/calcChain.xml><?xml version="1.0" encoding="utf-8"?>
<calcChain xmlns="http://schemas.openxmlformats.org/spreadsheetml/2006/main">
  <c r="W23" i="1" l="1"/>
  <c r="Q23" i="1"/>
  <c r="P23" i="1"/>
  <c r="O23" i="1"/>
  <c r="J23" i="1"/>
  <c r="G23" i="1"/>
  <c r="F23" i="1"/>
  <c r="D23" i="1"/>
  <c r="C23" i="1"/>
  <c r="X22" i="1"/>
  <c r="K22" i="1"/>
  <c r="H22" i="1"/>
  <c r="E22" i="1"/>
  <c r="I22" i="1" s="1"/>
  <c r="X21" i="1"/>
  <c r="K21" i="1"/>
  <c r="H21" i="1"/>
  <c r="I21" i="1" s="1"/>
  <c r="E21" i="1"/>
  <c r="X20" i="1"/>
  <c r="K20" i="1"/>
  <c r="H20" i="1"/>
  <c r="E20" i="1"/>
  <c r="I20" i="1" s="1"/>
  <c r="X19" i="1"/>
  <c r="K19" i="1"/>
  <c r="H19" i="1"/>
  <c r="I19" i="1" s="1"/>
  <c r="E19" i="1"/>
  <c r="X18" i="1"/>
  <c r="K18" i="1"/>
  <c r="H18" i="1"/>
  <c r="E18" i="1"/>
  <c r="I18" i="1" s="1"/>
  <c r="X17" i="1"/>
  <c r="K17" i="1"/>
  <c r="H17" i="1"/>
  <c r="I17" i="1" s="1"/>
  <c r="E17" i="1"/>
  <c r="X16" i="1"/>
  <c r="K16" i="1"/>
  <c r="H16" i="1"/>
  <c r="E16" i="1"/>
  <c r="I16" i="1" s="1"/>
  <c r="X15" i="1"/>
  <c r="K15" i="1"/>
  <c r="H15" i="1"/>
  <c r="I15" i="1" s="1"/>
  <c r="E15" i="1"/>
  <c r="X14" i="1"/>
  <c r="K14" i="1"/>
  <c r="H14" i="1"/>
  <c r="E14" i="1"/>
  <c r="I14" i="1" s="1"/>
  <c r="X13" i="1"/>
  <c r="K13" i="1"/>
  <c r="H13" i="1"/>
  <c r="I13" i="1" s="1"/>
  <c r="E13" i="1"/>
  <c r="X12" i="1"/>
  <c r="K12" i="1"/>
  <c r="H12" i="1"/>
  <c r="E12" i="1"/>
  <c r="I12" i="1" s="1"/>
  <c r="X11" i="1"/>
  <c r="K11" i="1"/>
  <c r="H11" i="1"/>
  <c r="I11" i="1" s="1"/>
  <c r="E11" i="1"/>
  <c r="X10" i="1"/>
  <c r="K10" i="1"/>
  <c r="H10" i="1"/>
  <c r="E10" i="1"/>
  <c r="I10" i="1" s="1"/>
  <c r="X9" i="1"/>
  <c r="K9" i="1"/>
  <c r="H9" i="1"/>
  <c r="I9" i="1" s="1"/>
  <c r="E9" i="1"/>
  <c r="X8" i="1"/>
  <c r="K8" i="1"/>
  <c r="H8" i="1"/>
  <c r="E8" i="1"/>
  <c r="I8" i="1" s="1"/>
  <c r="X7" i="1"/>
  <c r="K7" i="1"/>
  <c r="H7" i="1"/>
  <c r="I7" i="1" s="1"/>
  <c r="E7" i="1"/>
  <c r="X6" i="1"/>
  <c r="K6" i="1"/>
  <c r="H6" i="1"/>
  <c r="E6" i="1"/>
  <c r="I6" i="1" s="1"/>
  <c r="X5" i="1"/>
  <c r="X23" i="1" s="1"/>
  <c r="U5" i="1"/>
  <c r="K5" i="1"/>
  <c r="K23" i="1" s="1"/>
  <c r="K24" i="1" s="1"/>
  <c r="H5" i="1"/>
  <c r="H23" i="1" s="1"/>
  <c r="E5" i="1"/>
  <c r="E23" i="1" s="1"/>
  <c r="E36" i="1" s="1"/>
  <c r="T7" i="1" l="1"/>
  <c r="U7" i="1" s="1"/>
  <c r="N7" i="1"/>
  <c r="T9" i="1"/>
  <c r="U9" i="1" s="1"/>
  <c r="N9" i="1"/>
  <c r="T11" i="1"/>
  <c r="U11" i="1" s="1"/>
  <c r="N11" i="1"/>
  <c r="T13" i="1"/>
  <c r="U13" i="1" s="1"/>
  <c r="N13" i="1"/>
  <c r="T15" i="1"/>
  <c r="U15" i="1" s="1"/>
  <c r="N15" i="1"/>
  <c r="T17" i="1"/>
  <c r="U17" i="1" s="1"/>
  <c r="N17" i="1"/>
  <c r="T19" i="1"/>
  <c r="U19" i="1" s="1"/>
  <c r="N19" i="1"/>
  <c r="T21" i="1"/>
  <c r="U21" i="1" s="1"/>
  <c r="N21" i="1"/>
  <c r="T6" i="1"/>
  <c r="U6" i="1" s="1"/>
  <c r="U23" i="1" s="1"/>
  <c r="N6" i="1"/>
  <c r="N8" i="1"/>
  <c r="T8" i="1"/>
  <c r="U8" i="1" s="1"/>
  <c r="T10" i="1"/>
  <c r="U10" i="1" s="1"/>
  <c r="N10" i="1"/>
  <c r="T12" i="1"/>
  <c r="U12" i="1" s="1"/>
  <c r="N12" i="1"/>
  <c r="T14" i="1"/>
  <c r="U14" i="1" s="1"/>
  <c r="N14" i="1"/>
  <c r="T16" i="1"/>
  <c r="U16" i="1" s="1"/>
  <c r="N16" i="1"/>
  <c r="T18" i="1"/>
  <c r="U18" i="1" s="1"/>
  <c r="N18" i="1"/>
  <c r="T20" i="1"/>
  <c r="U20" i="1" s="1"/>
  <c r="N20" i="1"/>
  <c r="T22" i="1"/>
  <c r="U22" i="1" s="1"/>
  <c r="N22" i="1"/>
  <c r="I5" i="1"/>
  <c r="I23" i="1" l="1"/>
  <c r="T5" i="1"/>
  <c r="T23" i="1" s="1"/>
  <c r="N5" i="1"/>
  <c r="N23" i="1" s="1"/>
  <c r="L26" i="1" l="1"/>
  <c r="I24" i="1"/>
  <c r="L9" i="1" l="1"/>
  <c r="L11" i="1"/>
  <c r="L13" i="1"/>
  <c r="L15" i="1"/>
  <c r="L17" i="1"/>
  <c r="L19" i="1"/>
  <c r="L21" i="1"/>
  <c r="L6" i="1"/>
  <c r="L8" i="1"/>
  <c r="L10" i="1"/>
  <c r="L7" i="1"/>
  <c r="L12" i="1"/>
  <c r="L14" i="1"/>
  <c r="L16" i="1"/>
  <c r="L18" i="1"/>
  <c r="L20" i="1"/>
  <c r="L22" i="1"/>
  <c r="L5" i="1"/>
  <c r="L23" i="1" l="1"/>
  <c r="S5" i="1"/>
  <c r="M5" i="1"/>
  <c r="S20" i="1"/>
  <c r="M20" i="1"/>
  <c r="S16" i="1"/>
  <c r="M16" i="1"/>
  <c r="S12" i="1"/>
  <c r="M12" i="1"/>
  <c r="S10" i="1"/>
  <c r="M10" i="1"/>
  <c r="S6" i="1"/>
  <c r="M6" i="1"/>
  <c r="S19" i="1"/>
  <c r="M19" i="1"/>
  <c r="S15" i="1"/>
  <c r="M15" i="1"/>
  <c r="S11" i="1"/>
  <c r="M11" i="1"/>
  <c r="S22" i="1"/>
  <c r="M22" i="1"/>
  <c r="S18" i="1"/>
  <c r="M18" i="1"/>
  <c r="S14" i="1"/>
  <c r="M14" i="1"/>
  <c r="S7" i="1"/>
  <c r="M7" i="1"/>
  <c r="S8" i="1"/>
  <c r="M8" i="1"/>
  <c r="S21" i="1"/>
  <c r="M21" i="1"/>
  <c r="S17" i="1"/>
  <c r="M17" i="1"/>
  <c r="S13" i="1"/>
  <c r="M13" i="1"/>
  <c r="S9" i="1"/>
  <c r="M9" i="1"/>
  <c r="S23" i="1" l="1"/>
  <c r="M23" i="1"/>
  <c r="F36" i="1"/>
  <c r="E30" i="1"/>
  <c r="F30" i="1" l="1"/>
  <c r="F31" i="1" s="1"/>
  <c r="E31" i="1"/>
  <c r="E32" i="1" l="1"/>
</calcChain>
</file>

<file path=xl/sharedStrings.xml><?xml version="1.0" encoding="utf-8"?>
<sst xmlns="http://schemas.openxmlformats.org/spreadsheetml/2006/main" count="39" uniqueCount="39">
  <si>
    <t>Расчет объема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освобождению детей-сирот и детей, оставшихся без попечения родителей, в период пребывания в организациях для детей-сирот и детей, оставшихся без попечения родителей, нахождения под опекой (попечительством), в том числе воспитывающихся в приемных семьях, от платы за жилое помещение и коммунальные услуги (включая взнос на капитальный ремонт общего имущества в многоквартирном доме) за жилое помещение, право пользования которым сохраняется до достижения ими совершеннолетия, а также от платы за определение технического состояния и оценку стоимости указанного жилого помещения в случае передачи его в собственность, лиц из числа детей-сирот и детей, оставшихся без попечения родителей, проживающих в жилых помещениях, право пользования которыми сохранялось за ними до достижения возраста 18 лет, либо вновь предоставленном жилом помещении,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(включая взнос на капитальный ремонт общего имущества в многоквартирном доме), а также от платы за определение технического состояния и оценку стоимости указанного жилого помещения в случае передачи его в собственность на 2022 год</t>
  </si>
  <si>
    <t>в проект бюджета на 2022-2024гг</t>
  </si>
  <si>
    <t>№ п/п</t>
  </si>
  <si>
    <t>Наименование муниципальных районов и городского поселения</t>
  </si>
  <si>
    <t>Количество детей-сирот и детей, оставшихся без попечения  родителей, имеющих право на компенсацию ЖКХ на 2022 г</t>
  </si>
  <si>
    <t>потребность в мес., тыс.руб. (расценки за 2021 год)</t>
  </si>
  <si>
    <t>Потребность в средствах на 2022 год, тыс. руб.</t>
  </si>
  <si>
    <t xml:space="preserve">Численность  заявителей, которым на основании их заявления в орган местного самоуправления муниципальное имущество (жилое помещение) отчуждается в собственность (приватизируется), чел.  </t>
  </si>
  <si>
    <t>Норматив оплаты за  определение технического состояния и оценку стоимости имущества  (жилого  помещения) в случае отчуждения его в собственность (приватизации), установленный отраслевым органом исполнительной власти Ленинградской области, осуществляющим полномочия по реализации государственной политики в сфере управления и распоряжения государственным имуществом, тыс.руб.</t>
  </si>
  <si>
    <t xml:space="preserve">      Объем средств  на оплату за определение технического состояния и оценку  стоимости_x000D_
жилого помещения в случае передачи его в собственность, тыс.руб.</t>
  </si>
  <si>
    <t>Общая потребность в средствах на 2022 год, тыс.руб.</t>
  </si>
  <si>
    <t>Утверждено в областном законе на 2021 год, тыс.руб.</t>
  </si>
  <si>
    <t>4 % к 2021г</t>
  </si>
  <si>
    <t>в рамках КЦ</t>
  </si>
  <si>
    <t>доп.потребность</t>
  </si>
  <si>
    <t>Численность КЦ</t>
  </si>
  <si>
    <t>в АЦК</t>
  </si>
  <si>
    <t>Количество детей-сирот и детей, оставшихся без попечения  родителей, имеющих право на компенсацию ЖКХ на 2021 г</t>
  </si>
  <si>
    <t>динамика</t>
  </si>
  <si>
    <t>Бокситогорский</t>
  </si>
  <si>
    <t xml:space="preserve">Волосовский </t>
  </si>
  <si>
    <t xml:space="preserve">Волховский </t>
  </si>
  <si>
    <t>Всеволожский</t>
  </si>
  <si>
    <t>Выборгский</t>
  </si>
  <si>
    <t xml:space="preserve">Гатчинский </t>
  </si>
  <si>
    <t>Кингисеппский</t>
  </si>
  <si>
    <t>Киришский</t>
  </si>
  <si>
    <t>Кировский</t>
  </si>
  <si>
    <t>Лодейнопольский</t>
  </si>
  <si>
    <t xml:space="preserve">Ломоносовский </t>
  </si>
  <si>
    <t>Лужский</t>
  </si>
  <si>
    <t>Подпорожский</t>
  </si>
  <si>
    <t>Приозерский</t>
  </si>
  <si>
    <t>Сланцевский</t>
  </si>
  <si>
    <t>Тихвинский</t>
  </si>
  <si>
    <t>Тосненский</t>
  </si>
  <si>
    <t>Сосновоборский</t>
  </si>
  <si>
    <t xml:space="preserve">Всего </t>
  </si>
  <si>
    <t>Приложение 34 к пояснительной записке 2022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</si>
</sst>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0.0"/>
    <numFmt numFmtId="165" formatCode="0.0"/>
    <numFmt numFmtId="166" formatCode="0.0%"/>
    <numFmt numFmtId="167" formatCode="_(* #,##0.00_);_(* \(#,##0.00\);_(* \-??_);_(@_)"/>
    <numFmt numFmtId="168" formatCode="[Blue]\+#,##0.00;[Red]\-#,##0.00;&quot;-&quot;"/>
    <numFmt numFmtId="169" formatCode="00"/>
    <numFmt numFmtId="170" formatCode="_(* #,##0.00_);_(* \(#,##0.00\);_(* &quot;-&quot;??_);_(@_)"/>
    <numFmt numFmtId="171" formatCode="#,##0.00;[Red]\-#,##0.00;&quot;-&quot;"/>
    <numFmt numFmtId="172" formatCode="#,##0;[Red]\-#,##0;&quot;-&quot;"/>
    <numFmt numFmtId="173" formatCode="_-* #,##0.00_р_._-;\-* #,##0.00_р_._-;_-* \-??_р_._-;_-@_-"/>
  </numFmts>
  <fonts count="28" x14ac:knownFonts="1">
    <font>
      <sz val="10"/>
      <name val="Arial"/>
      <family val="2"/>
      <charset val="204"/>
    </font>
    <font>
      <sz val="11"/>
      <color theme="1"/>
      <name val="Calibri"/>
      <family val="2"/>
      <charset val="204"/>
      <scheme val="minor"/>
    </font>
    <font>
      <sz val="10"/>
      <name val="Arial"/>
      <family val="2"/>
      <charset val="204"/>
    </font>
    <font>
      <b/>
      <i/>
      <sz val="9"/>
      <name val="Arial Cyr"/>
      <charset val="204"/>
    </font>
    <font>
      <sz val="10"/>
      <name val="Arial Cyr"/>
      <family val="2"/>
      <charset val="204"/>
    </font>
    <font>
      <i/>
      <sz val="11"/>
      <name val="Arial Cyr"/>
      <charset val="204"/>
    </font>
    <font>
      <b/>
      <i/>
      <sz val="11"/>
      <name val="Arial Cyr"/>
      <charset val="204"/>
    </font>
    <font>
      <b/>
      <sz val="8"/>
      <name val="Arial Cyr"/>
      <charset val="204"/>
    </font>
    <font>
      <sz val="8"/>
      <name val="Arial Cyr"/>
      <charset val="204"/>
    </font>
    <font>
      <sz val="9"/>
      <name val="Arial"/>
      <family val="2"/>
      <charset val="204"/>
    </font>
    <font>
      <sz val="10"/>
      <color theme="1"/>
      <name val="Arial Cyr"/>
      <family val="2"/>
      <charset val="204"/>
    </font>
    <font>
      <sz val="10"/>
      <name val="Arial Cyr"/>
      <charset val="204"/>
    </font>
    <font>
      <b/>
      <sz val="10"/>
      <name val="Arial Cyr"/>
      <charset val="204"/>
    </font>
    <font>
      <sz val="10"/>
      <color indexed="9"/>
      <name val="Arial Cyr"/>
      <family val="2"/>
      <charset val="204"/>
    </font>
    <font>
      <b/>
      <sz val="9"/>
      <name val="Arial Cyr"/>
      <charset val="204"/>
    </font>
    <font>
      <sz val="9"/>
      <color indexed="9"/>
      <name val="Arial"/>
      <family val="2"/>
      <charset val="204"/>
    </font>
    <font>
      <sz val="9"/>
      <name val="Arial Cyr"/>
      <charset val="204"/>
    </font>
    <font>
      <sz val="10"/>
      <color rgb="FF7030A0"/>
      <name val="Arial Cyr"/>
      <family val="2"/>
      <charset val="204"/>
    </font>
    <font>
      <sz val="9"/>
      <color rgb="FF7030A0"/>
      <name val="Arial"/>
      <family val="2"/>
      <charset val="204"/>
    </font>
    <font>
      <sz val="11"/>
      <color indexed="8"/>
      <name val="Calibri"/>
      <family val="2"/>
      <charset val="1"/>
    </font>
    <font>
      <b/>
      <sz val="10"/>
      <color rgb="FFC00000"/>
      <name val="Calibri"/>
      <family val="2"/>
      <charset val="204"/>
      <scheme val="minor"/>
    </font>
    <font>
      <sz val="8"/>
      <color rgb="FFC00000"/>
      <name val="Calibri"/>
      <family val="2"/>
      <charset val="204"/>
      <scheme val="minor"/>
    </font>
    <font>
      <sz val="11"/>
      <color indexed="8"/>
      <name val="Calibri"/>
      <family val="2"/>
      <charset val="204"/>
    </font>
    <font>
      <sz val="7"/>
      <color theme="1"/>
      <name val="Calibri"/>
      <family val="2"/>
      <charset val="204"/>
      <scheme val="minor"/>
    </font>
    <font>
      <sz val="8"/>
      <color theme="1"/>
      <name val="Calibri"/>
      <family val="2"/>
      <charset val="204"/>
      <scheme val="minor"/>
    </font>
    <font>
      <sz val="6"/>
      <name val="Calibri"/>
      <family val="2"/>
      <charset val="204"/>
      <scheme val="minor"/>
    </font>
    <font>
      <b/>
      <sz val="6"/>
      <name val="Calibri"/>
      <family val="2"/>
      <charset val="204"/>
      <scheme val="minor"/>
    </font>
    <font>
      <b/>
      <sz val="4"/>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7">
    <border>
      <left/>
      <right/>
      <top/>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bottom style="thick">
        <color theme="0" tint="-0.24994659260841701"/>
      </bottom>
      <diagonal/>
    </border>
    <border>
      <left/>
      <right/>
      <top/>
      <bottom style="thin">
        <color theme="0" tint="-0.24994659260841701"/>
      </bottom>
      <diagonal/>
    </border>
  </borders>
  <cellStyleXfs count="410">
    <xf numFmtId="0" fontId="0" fillId="0" borderId="0"/>
    <xf numFmtId="167" fontId="2" fillId="0" borderId="0" applyFill="0" applyBorder="0" applyAlignment="0" applyProtection="0"/>
    <xf numFmtId="9" fontId="2" fillId="0" borderId="0" applyFont="0" applyFill="0" applyBorder="0" applyAlignment="0" applyProtection="0"/>
    <xf numFmtId="0" fontId="19" fillId="0" borderId="0"/>
    <xf numFmtId="0" fontId="20" fillId="0" borderId="15">
      <alignment horizontal="left" indent="1"/>
    </xf>
    <xf numFmtId="0" fontId="21" fillId="0" borderId="16">
      <alignment horizontal="left" indent="1"/>
    </xf>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ill="0" applyBorder="0" applyAlignment="0" applyProtection="0"/>
    <xf numFmtId="166" fontId="24" fillId="0" borderId="0" applyFont="0" applyFill="0" applyBorder="0" applyProtection="0">
      <alignment horizontal="right" vertical="center" indent="1"/>
    </xf>
    <xf numFmtId="9" fontId="2" fillId="0" borderId="0" applyFont="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Border="0" applyProtection="0"/>
    <xf numFmtId="9" fontId="2" fillId="0" borderId="0" applyBorder="0" applyProtection="0"/>
    <xf numFmtId="9" fontId="2" fillId="0" borderId="0" applyFont="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168" fontId="25" fillId="2" borderId="0" applyFont="0" applyFill="0" applyBorder="0" applyAlignment="0" applyProtection="0">
      <alignment horizontal="right" indent="1"/>
    </xf>
    <xf numFmtId="0" fontId="26" fillId="0" borderId="0" applyFill="0" applyBorder="0">
      <alignment horizontal="center" vertical="center" wrapText="1"/>
    </xf>
    <xf numFmtId="169" fontId="27" fillId="3" borderId="0">
      <alignment horizontal="right" vertical="center" indent="1"/>
    </xf>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67" fontId="2" fillId="0" borderId="0" applyBorder="0" applyProtection="0"/>
    <xf numFmtId="167" fontId="2" fillId="0" borderId="0" applyFill="0" applyBorder="0" applyAlignment="0" applyProtection="0"/>
    <xf numFmtId="171" fontId="24" fillId="0" borderId="0" applyFont="0" applyFill="0" applyBorder="0" applyProtection="0">
      <alignment horizontal="right" vertical="center" indent="1"/>
    </xf>
    <xf numFmtId="170" fontId="2" fillId="0" borderId="0" applyFont="0" applyFill="0" applyBorder="0" applyAlignment="0" applyProtection="0"/>
    <xf numFmtId="167" fontId="2" fillId="0" borderId="0" applyFill="0" applyBorder="0" applyAlignment="0" applyProtection="0"/>
    <xf numFmtId="170" fontId="2" fillId="0" borderId="0" applyFont="0" applyFill="0" applyBorder="0" applyAlignment="0" applyProtection="0"/>
    <xf numFmtId="167" fontId="2" fillId="0" borderId="0" applyFill="0" applyBorder="0" applyAlignment="0" applyProtection="0"/>
    <xf numFmtId="172" fontId="24" fillId="0" borderId="0" applyFont="0" applyFill="0" applyBorder="0" applyProtection="0">
      <alignment horizontal="right" vertical="center" indent="1"/>
    </xf>
    <xf numFmtId="167" fontId="2" fillId="0" borderId="0" applyFill="0" applyBorder="0" applyAlignment="0" applyProtection="0"/>
    <xf numFmtId="170" fontId="2" fillId="0" borderId="0" applyFont="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Border="0" applyProtection="0"/>
    <xf numFmtId="167" fontId="2" fillId="0" borderId="0" applyBorder="0" applyProtection="0"/>
    <xf numFmtId="170" fontId="2" fillId="0" borderId="0" applyFont="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Border="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7" fontId="2" fillId="0" borderId="0" applyFill="0" applyBorder="0" applyAlignment="0" applyProtection="0"/>
    <xf numFmtId="167" fontId="2" fillId="0" borderId="0" applyFill="0" applyBorder="0" applyAlignment="0" applyProtection="0"/>
    <xf numFmtId="170" fontId="2" fillId="0" borderId="0" applyFont="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70" fontId="2" fillId="0" borderId="0" applyFont="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7" fontId="2" fillId="0" borderId="0" applyFill="0" applyBorder="0" applyAlignment="0" applyProtection="0"/>
    <xf numFmtId="173" fontId="11"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73" fontId="11" fillId="0" borderId="0" applyFill="0" applyBorder="0" applyAlignment="0" applyProtection="0"/>
    <xf numFmtId="167" fontId="2" fillId="0" borderId="0" applyBorder="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cellStyleXfs>
  <cellXfs count="67">
    <xf numFmtId="0" fontId="0" fillId="0" borderId="0" xfId="0"/>
    <xf numFmtId="0" fontId="4" fillId="0" borderId="0" xfId="0" applyNumberFormat="1" applyFont="1" applyFill="1" applyBorder="1" applyAlignment="1" applyProtection="1"/>
    <xf numFmtId="0" fontId="5" fillId="0" borderId="1" xfId="0" applyNumberFormat="1" applyFont="1" applyFill="1" applyBorder="1" applyAlignment="1" applyProtection="1"/>
    <xf numFmtId="0" fontId="6" fillId="0" borderId="1" xfId="0" applyNumberFormat="1" applyFont="1" applyFill="1" applyBorder="1" applyAlignment="1" applyProtection="1">
      <alignment horizontal="center"/>
    </xf>
    <xf numFmtId="0" fontId="6" fillId="0" borderId="1" xfId="0" applyNumberFormat="1" applyFont="1" applyFill="1" applyBorder="1" applyAlignment="1" applyProtection="1"/>
    <xf numFmtId="0" fontId="6" fillId="0" borderId="0" xfId="0" applyNumberFormat="1" applyFont="1" applyFill="1" applyBorder="1" applyAlignment="1" applyProtection="1">
      <alignment horizontal="center"/>
    </xf>
    <xf numFmtId="0" fontId="8" fillId="0" borderId="5"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1" fontId="7" fillId="0" borderId="6"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4" fillId="0" borderId="10"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wrapText="1"/>
    </xf>
    <xf numFmtId="0" fontId="10" fillId="0" borderId="5" xfId="0" applyNumberFormat="1" applyFont="1" applyFill="1" applyBorder="1" applyAlignment="1" applyProtection="1">
      <alignment horizontal="center" vertical="center"/>
    </xf>
    <xf numFmtId="164" fontId="11" fillId="0" borderId="5" xfId="0" applyNumberFormat="1" applyFont="1" applyFill="1" applyBorder="1" applyAlignment="1" applyProtection="1">
      <alignment horizontal="right" vertical="center"/>
    </xf>
    <xf numFmtId="0" fontId="11" fillId="0" borderId="5" xfId="0" applyNumberFormat="1" applyFont="1" applyFill="1" applyBorder="1" applyAlignment="1" applyProtection="1">
      <alignment horizontal="center" vertical="center" wrapText="1"/>
    </xf>
    <xf numFmtId="165" fontId="4" fillId="0" borderId="5" xfId="0" applyNumberFormat="1" applyFont="1" applyFill="1" applyBorder="1" applyAlignment="1" applyProtection="1">
      <alignment horizontal="right" vertical="center"/>
    </xf>
    <xf numFmtId="164" fontId="4" fillId="0" borderId="5" xfId="0" applyNumberFormat="1" applyFont="1" applyFill="1" applyBorder="1" applyAlignment="1" applyProtection="1">
      <alignment horizontal="right" vertical="center"/>
    </xf>
    <xf numFmtId="0" fontId="4" fillId="0" borderId="11" xfId="0" applyNumberFormat="1" applyFont="1" applyFill="1" applyBorder="1" applyAlignment="1" applyProtection="1"/>
    <xf numFmtId="164" fontId="2" fillId="0" borderId="7" xfId="0" applyNumberFormat="1" applyFont="1" applyFill="1" applyBorder="1" applyAlignment="1" applyProtection="1"/>
    <xf numFmtId="164" fontId="2" fillId="0" borderId="6" xfId="0" applyNumberFormat="1" applyFont="1" applyFill="1" applyBorder="1" applyAlignment="1" applyProtection="1"/>
    <xf numFmtId="3" fontId="2" fillId="0" borderId="6" xfId="0" applyNumberFormat="1" applyFont="1" applyFill="1" applyBorder="1" applyAlignment="1" applyProtection="1"/>
    <xf numFmtId="164" fontId="11" fillId="0" borderId="0" xfId="0" applyNumberFormat="1" applyFont="1" applyFill="1" applyBorder="1" applyAlignment="1" applyProtection="1"/>
    <xf numFmtId="0" fontId="4" fillId="0" borderId="7" xfId="0" applyNumberFormat="1" applyFont="1" applyFill="1" applyBorder="1" applyAlignment="1" applyProtection="1"/>
    <xf numFmtId="0" fontId="4" fillId="0" borderId="6" xfId="0" applyNumberFormat="1" applyFont="1" applyFill="1" applyBorder="1" applyAlignment="1" applyProtection="1"/>
    <xf numFmtId="0" fontId="4" fillId="0" borderId="5" xfId="0" applyNumberFormat="1" applyFont="1" applyFill="1" applyBorder="1" applyAlignment="1" applyProtection="1">
      <alignment horizontal="center" vertical="center"/>
    </xf>
    <xf numFmtId="164" fontId="11" fillId="0" borderId="5" xfId="0" applyNumberFormat="1" applyFont="1" applyFill="1" applyBorder="1" applyAlignment="1" applyProtection="1">
      <alignment horizontal="center" vertical="center"/>
    </xf>
    <xf numFmtId="0" fontId="4" fillId="0" borderId="12" xfId="0" applyNumberFormat="1" applyFont="1" applyFill="1" applyBorder="1" applyAlignment="1" applyProtection="1">
      <alignment horizontal="center" vertical="center"/>
    </xf>
    <xf numFmtId="164" fontId="4" fillId="0" borderId="5" xfId="0" applyNumberFormat="1" applyFont="1" applyFill="1" applyBorder="1" applyAlignment="1">
      <alignment horizontal="right" vertical="center"/>
    </xf>
    <xf numFmtId="0" fontId="4" fillId="0" borderId="13" xfId="0" applyNumberFormat="1" applyFont="1" applyFill="1" applyBorder="1" applyAlignment="1" applyProtection="1">
      <alignment horizontal="center" vertical="center"/>
    </xf>
    <xf numFmtId="164" fontId="11" fillId="0" borderId="14" xfId="0" applyNumberFormat="1" applyFont="1" applyFill="1" applyBorder="1" applyAlignment="1" applyProtection="1">
      <alignment horizontal="right" vertical="center"/>
    </xf>
    <xf numFmtId="0" fontId="12" fillId="0" borderId="5" xfId="0" applyNumberFormat="1" applyFont="1" applyFill="1" applyBorder="1" applyAlignment="1" applyProtection="1">
      <alignment vertical="center" wrapText="1"/>
    </xf>
    <xf numFmtId="0" fontId="12" fillId="0" borderId="5" xfId="0" applyNumberFormat="1" applyFont="1" applyFill="1" applyBorder="1" applyAlignment="1" applyProtection="1">
      <alignment horizontal="center" vertical="center"/>
    </xf>
    <xf numFmtId="164" fontId="12" fillId="0" borderId="5" xfId="0" applyNumberFormat="1" applyFont="1" applyFill="1" applyBorder="1" applyAlignment="1" applyProtection="1">
      <alignment horizontal="right" vertical="center" wrapText="1"/>
    </xf>
    <xf numFmtId="165" fontId="12" fillId="0" borderId="5" xfId="0" applyNumberFormat="1" applyFont="1" applyFill="1" applyBorder="1" applyAlignment="1" applyProtection="1">
      <alignment horizontal="right" vertical="center" wrapText="1"/>
    </xf>
    <xf numFmtId="164" fontId="12" fillId="0" borderId="11" xfId="0" applyNumberFormat="1" applyFont="1" applyFill="1" applyBorder="1" applyAlignment="1" applyProtection="1">
      <alignment horizontal="right" vertical="center" wrapText="1"/>
    </xf>
    <xf numFmtId="164" fontId="12" fillId="0" borderId="6" xfId="0" applyNumberFormat="1" applyFont="1" applyFill="1" applyBorder="1" applyAlignment="1" applyProtection="1">
      <alignment horizontal="right" vertical="center" wrapText="1"/>
    </xf>
    <xf numFmtId="3" fontId="12" fillId="0" borderId="6" xfId="0" applyNumberFormat="1" applyFont="1" applyFill="1" applyBorder="1" applyAlignment="1" applyProtection="1">
      <alignment horizontal="right" vertical="center" wrapText="1"/>
    </xf>
    <xf numFmtId="164" fontId="12" fillId="0" borderId="0" xfId="0" applyNumberFormat="1" applyFont="1" applyFill="1" applyBorder="1" applyAlignment="1" applyProtection="1">
      <alignment horizontal="right" vertical="center" wrapText="1"/>
    </xf>
    <xf numFmtId="164" fontId="12" fillId="0" borderId="7" xfId="0" applyNumberFormat="1" applyFont="1" applyFill="1" applyBorder="1" applyAlignment="1" applyProtection="1"/>
    <xf numFmtId="164" fontId="12" fillId="0" borderId="8" xfId="0" applyNumberFormat="1" applyFont="1" applyFill="1" applyBorder="1" applyAlignment="1" applyProtection="1"/>
    <xf numFmtId="164" fontId="12" fillId="0" borderId="9" xfId="0" applyNumberFormat="1" applyFont="1" applyFill="1" applyBorder="1" applyAlignment="1" applyProtection="1"/>
    <xf numFmtId="0" fontId="12" fillId="0" borderId="0" xfId="0" applyNumberFormat="1" applyFont="1" applyFill="1" applyBorder="1" applyAlignment="1" applyProtection="1"/>
    <xf numFmtId="0" fontId="12" fillId="0" borderId="7" xfId="0" applyNumberFormat="1" applyFont="1" applyFill="1" applyBorder="1" applyAlignment="1" applyProtection="1"/>
    <xf numFmtId="0" fontId="13" fillId="0" borderId="0" xfId="0" applyNumberFormat="1" applyFont="1" applyFill="1" applyBorder="1" applyAlignment="1" applyProtection="1"/>
    <xf numFmtId="166" fontId="14" fillId="0" borderId="0" xfId="2" applyNumberFormat="1" applyFont="1" applyFill="1" applyBorder="1" applyAlignment="1">
      <alignment wrapText="1"/>
    </xf>
    <xf numFmtId="166" fontId="15" fillId="0" borderId="0" xfId="0" applyNumberFormat="1" applyFont="1" applyFill="1" applyBorder="1" applyAlignment="1" applyProtection="1"/>
    <xf numFmtId="167" fontId="2" fillId="0" borderId="0" xfId="1" applyFill="1" applyBorder="1" applyAlignment="1">
      <alignment wrapText="1"/>
    </xf>
    <xf numFmtId="3" fontId="16" fillId="0" borderId="0" xfId="0" applyNumberFormat="1" applyFont="1" applyFill="1" applyBorder="1" applyAlignment="1" applyProtection="1"/>
    <xf numFmtId="164" fontId="15" fillId="0" borderId="0" xfId="0" applyNumberFormat="1" applyFont="1" applyFill="1" applyBorder="1" applyAlignment="1" applyProtection="1"/>
    <xf numFmtId="164" fontId="9" fillId="0" borderId="0" xfId="0" applyNumberFormat="1" applyFont="1" applyFill="1" applyBorder="1" applyAlignment="1" applyProtection="1"/>
    <xf numFmtId="0" fontId="17" fillId="0" borderId="0" xfId="0" applyNumberFormat="1" applyFont="1" applyFill="1" applyBorder="1" applyAlignment="1" applyProtection="1"/>
    <xf numFmtId="164" fontId="18" fillId="0" borderId="0" xfId="0" applyNumberFormat="1" applyFont="1" applyFill="1" applyBorder="1" applyAlignment="1" applyProtection="1"/>
    <xf numFmtId="0" fontId="4" fillId="0" borderId="0" xfId="0" applyNumberFormat="1" applyFont="1" applyFill="1" applyBorder="1" applyAlignment="1" applyProtection="1">
      <alignment horizontal="center"/>
    </xf>
    <xf numFmtId="9" fontId="4" fillId="0" borderId="0" xfId="2" applyFont="1" applyFill="1" applyBorder="1" applyAlignment="1" applyProtection="1">
      <alignment horizontal="center"/>
    </xf>
    <xf numFmtId="10"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right"/>
    </xf>
    <xf numFmtId="1" fontId="7" fillId="0" borderId="2" xfId="0" applyNumberFormat="1"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9" fillId="0" borderId="7" xfId="0" applyNumberFormat="1" applyFont="1" applyFill="1" applyBorder="1" applyAlignment="1" applyProtection="1">
      <alignment horizontal="center" wrapText="1"/>
    </xf>
    <xf numFmtId="0" fontId="0" fillId="0" borderId="8" xfId="0" applyFill="1" applyBorder="1" applyAlignment="1">
      <alignment horizontal="center" wrapText="1"/>
    </xf>
    <xf numFmtId="0" fontId="0" fillId="0" borderId="9" xfId="0" applyFill="1" applyBorder="1" applyAlignment="1">
      <alignment horizontal="center" wrapText="1"/>
    </xf>
    <xf numFmtId="0" fontId="3" fillId="0" borderId="0" xfId="0" applyNumberFormat="1" applyFont="1" applyFill="1" applyBorder="1" applyAlignment="1" applyProtection="1">
      <alignment horizontal="center" vertical="center" wrapText="1"/>
    </xf>
  </cellXfs>
  <cellStyles count="410">
    <cellStyle name="Excel Built-in Normal" xfId="3"/>
    <cellStyle name="Заголовок 1 2" xfId="4"/>
    <cellStyle name="Заголовок 2 2" xfId="5"/>
    <cellStyle name="Обычный" xfId="0" builtinId="0"/>
    <cellStyle name="Обычный 10" xfId="6"/>
    <cellStyle name="Обычный 10 2" xfId="7"/>
    <cellStyle name="Обычный 10 2 2" xfId="8"/>
    <cellStyle name="Обычный 10 2 2 2" xfId="9"/>
    <cellStyle name="Обычный 10 2 3" xfId="10"/>
    <cellStyle name="Обычный 10 3" xfId="11"/>
    <cellStyle name="Обычный 10 3 2" xfId="12"/>
    <cellStyle name="Обычный 11" xfId="13"/>
    <cellStyle name="Обычный 11 2" xfId="14"/>
    <cellStyle name="Обычный 12" xfId="15"/>
    <cellStyle name="Обычный 12 2" xfId="16"/>
    <cellStyle name="Обычный 13" xfId="17"/>
    <cellStyle name="Обычный 13 2" xfId="18"/>
    <cellStyle name="Обычный 14" xfId="19"/>
    <cellStyle name="Обычный 14 2" xfId="20"/>
    <cellStyle name="Обычный 15" xfId="21"/>
    <cellStyle name="Обычный 15 2" xfId="22"/>
    <cellStyle name="Обычный 16" xfId="23"/>
    <cellStyle name="Обычный 16 2" xfId="24"/>
    <cellStyle name="Обычный 17" xfId="25"/>
    <cellStyle name="Обычный 17 2" xfId="26"/>
    <cellStyle name="Обычный 18" xfId="27"/>
    <cellStyle name="Обычный 18 2" xfId="28"/>
    <cellStyle name="Обычный 19" xfId="29"/>
    <cellStyle name="Обычный 19 2" xfId="30"/>
    <cellStyle name="Обычный 2" xfId="31"/>
    <cellStyle name="Обычный 2 2" xfId="32"/>
    <cellStyle name="Обычный 2 2 2" xfId="33"/>
    <cellStyle name="Обычный 2 2 2 2" xfId="34"/>
    <cellStyle name="Обычный 2 2 3" xfId="35"/>
    <cellStyle name="Обычный 2 2 3 2" xfId="36"/>
    <cellStyle name="Обычный 2 2 4" xfId="37"/>
    <cellStyle name="Обычный 2 3" xfId="38"/>
    <cellStyle name="Обычный 2 3 2" xfId="39"/>
    <cellStyle name="Обычный 2 4" xfId="40"/>
    <cellStyle name="Обычный 2 4 2" xfId="41"/>
    <cellStyle name="Обычный 2 5" xfId="42"/>
    <cellStyle name="Обычный 2_Расчет норматива" xfId="43"/>
    <cellStyle name="Обычный 20" xfId="44"/>
    <cellStyle name="Обычный 20 2" xfId="45"/>
    <cellStyle name="Обычный 21" xfId="46"/>
    <cellStyle name="Обычный 22" xfId="47"/>
    <cellStyle name="Обычный 23" xfId="48"/>
    <cellStyle name="Обычный 24" xfId="49"/>
    <cellStyle name="Обычный 25" xfId="50"/>
    <cellStyle name="Обычный 26" xfId="51"/>
    <cellStyle name="Обычный 27" xfId="52"/>
    <cellStyle name="Обычный 3" xfId="53"/>
    <cellStyle name="Обычный 3 2" xfId="54"/>
    <cellStyle name="Обычный 3 2 2" xfId="55"/>
    <cellStyle name="Обычный 3 3" xfId="56"/>
    <cellStyle name="Обычный 3 3 2" xfId="57"/>
    <cellStyle name="Обычный 3 4" xfId="58"/>
    <cellStyle name="Обычный 4" xfId="59"/>
    <cellStyle name="Обычный 4 2" xfId="60"/>
    <cellStyle name="Обычный 4 2 2" xfId="61"/>
    <cellStyle name="Обычный 4 3" xfId="62"/>
    <cellStyle name="Обычный 5" xfId="63"/>
    <cellStyle name="Обычный 5 2" xfId="64"/>
    <cellStyle name="Обычный 5 2 2" xfId="65"/>
    <cellStyle name="Обычный 5 3" xfId="66"/>
    <cellStyle name="Обычный 5 4" xfId="67"/>
    <cellStyle name="Обычный 6" xfId="68"/>
    <cellStyle name="Обычный 6 2" xfId="69"/>
    <cellStyle name="Обычный 6 2 2" xfId="70"/>
    <cellStyle name="Обычный 6 3" xfId="71"/>
    <cellStyle name="Обычный 7" xfId="72"/>
    <cellStyle name="Обычный 7 2" xfId="73"/>
    <cellStyle name="Обычный 7 2 2" xfId="74"/>
    <cellStyle name="Обычный 7 3" xfId="75"/>
    <cellStyle name="Обычный 8" xfId="76"/>
    <cellStyle name="Обычный 8 2" xfId="77"/>
    <cellStyle name="Обычный 8 2 2" xfId="78"/>
    <cellStyle name="Обычный 8 2 2 2" xfId="79"/>
    <cellStyle name="Обычный 8 2 3" xfId="80"/>
    <cellStyle name="Обычный 8 3" xfId="81"/>
    <cellStyle name="Обычный 8 3 2" xfId="82"/>
    <cellStyle name="Обычный 9" xfId="83"/>
    <cellStyle name="Обычный 9 2" xfId="84"/>
    <cellStyle name="Обычный 9 2 2" xfId="85"/>
    <cellStyle name="Обычный 9 2 2 2" xfId="86"/>
    <cellStyle name="Обычный 9 2 3" xfId="87"/>
    <cellStyle name="Обычный 9 3" xfId="88"/>
    <cellStyle name="Обычный 9 3 2" xfId="89"/>
    <cellStyle name="Процентный" xfId="2" builtinId="5"/>
    <cellStyle name="Процентный 10" xfId="90"/>
    <cellStyle name="Процентный 10 2" xfId="91"/>
    <cellStyle name="Процентный 11" xfId="92"/>
    <cellStyle name="Процентный 11 2" xfId="93"/>
    <cellStyle name="Процентный 12" xfId="94"/>
    <cellStyle name="Процентный 13" xfId="95"/>
    <cellStyle name="Процентный 14" xfId="96"/>
    <cellStyle name="Процентный 15" xfId="97"/>
    <cellStyle name="Процентный 2" xfId="98"/>
    <cellStyle name="Процентный 2 10" xfId="99"/>
    <cellStyle name="Процентный 2 11" xfId="100"/>
    <cellStyle name="Процентный 2 2" xfId="101"/>
    <cellStyle name="Процентный 2 2 2" xfId="102"/>
    <cellStyle name="Процентный 2 2 2 2" xfId="103"/>
    <cellStyle name="Процентный 2 2 3" xfId="104"/>
    <cellStyle name="Процентный 2 2_Школы" xfId="105"/>
    <cellStyle name="Процентный 2 3" xfId="106"/>
    <cellStyle name="Процентный 2 3 2" xfId="107"/>
    <cellStyle name="Процентный 2 4" xfId="108"/>
    <cellStyle name="Процентный 2 4 2" xfId="109"/>
    <cellStyle name="Процентный 2 5" xfId="110"/>
    <cellStyle name="Процентный 2 5 2" xfId="111"/>
    <cellStyle name="Процентный 2 6" xfId="112"/>
    <cellStyle name="Процентный 2 6 2" xfId="113"/>
    <cellStyle name="Процентный 2 7" xfId="114"/>
    <cellStyle name="Процентный 2 7 2" xfId="115"/>
    <cellStyle name="Процентный 2 8" xfId="116"/>
    <cellStyle name="Процентный 2 9" xfId="117"/>
    <cellStyle name="Процентный 2_Школы" xfId="118"/>
    <cellStyle name="Процентный 3" xfId="119"/>
    <cellStyle name="Процентный 3 10" xfId="120"/>
    <cellStyle name="Процентный 3 11" xfId="121"/>
    <cellStyle name="Процентный 3 2" xfId="122"/>
    <cellStyle name="Процентный 3 2 10" xfId="123"/>
    <cellStyle name="Процентный 3 2 2" xfId="124"/>
    <cellStyle name="Процентный 3 2 2 2" xfId="125"/>
    <cellStyle name="Процентный 3 2 2 2 2" xfId="126"/>
    <cellStyle name="Процентный 3 2 2 3" xfId="127"/>
    <cellStyle name="Процентный 3 2 2_Школы" xfId="128"/>
    <cellStyle name="Процентный 3 2 3" xfId="129"/>
    <cellStyle name="Процентный 3 2 3 2" xfId="130"/>
    <cellStyle name="Процентный 3 2 4" xfId="131"/>
    <cellStyle name="Процентный 3 2 4 2" xfId="132"/>
    <cellStyle name="Процентный 3 2 5" xfId="133"/>
    <cellStyle name="Процентный 3 2 5 2" xfId="134"/>
    <cellStyle name="Процентный 3 2 6" xfId="135"/>
    <cellStyle name="Процентный 3 2 6 2" xfId="136"/>
    <cellStyle name="Процентный 3 2 7" xfId="137"/>
    <cellStyle name="Процентный 3 2 8" xfId="138"/>
    <cellStyle name="Процентный 3 2 9" xfId="139"/>
    <cellStyle name="Процентный 3 2_Школы" xfId="140"/>
    <cellStyle name="Процентный 3 3" xfId="141"/>
    <cellStyle name="Процентный 3 3 10" xfId="142"/>
    <cellStyle name="Процентный 3 3 2" xfId="143"/>
    <cellStyle name="Процентный 3 3 2 2" xfId="144"/>
    <cellStyle name="Процентный 3 3 2 2 2" xfId="145"/>
    <cellStyle name="Процентный 3 3 2 3" xfId="146"/>
    <cellStyle name="Процентный 3 3 2_Школы" xfId="147"/>
    <cellStyle name="Процентный 3 3 3" xfId="148"/>
    <cellStyle name="Процентный 3 3 3 2" xfId="149"/>
    <cellStyle name="Процентный 3 3 4" xfId="150"/>
    <cellStyle name="Процентный 3 3 4 2" xfId="151"/>
    <cellStyle name="Процентный 3 3 5" xfId="152"/>
    <cellStyle name="Процентный 3 3 5 2" xfId="153"/>
    <cellStyle name="Процентный 3 3 6" xfId="154"/>
    <cellStyle name="Процентный 3 3 6 2" xfId="155"/>
    <cellStyle name="Процентный 3 3 7" xfId="156"/>
    <cellStyle name="Процентный 3 3 8" xfId="157"/>
    <cellStyle name="Процентный 3 3 9" xfId="158"/>
    <cellStyle name="Процентный 3 3_Школы" xfId="159"/>
    <cellStyle name="Процентный 3 4" xfId="160"/>
    <cellStyle name="Процентный 3 4 10" xfId="161"/>
    <cellStyle name="Процентный 3 4 2" xfId="162"/>
    <cellStyle name="Процентный 3 4 2 2" xfId="163"/>
    <cellStyle name="Процентный 3 4 2 2 2" xfId="164"/>
    <cellStyle name="Процентный 3 4 2 3" xfId="165"/>
    <cellStyle name="Процентный 3 4 2_Школы" xfId="166"/>
    <cellStyle name="Процентный 3 4 3" xfId="167"/>
    <cellStyle name="Процентный 3 4 3 2" xfId="168"/>
    <cellStyle name="Процентный 3 4 4" xfId="169"/>
    <cellStyle name="Процентный 3 4 5" xfId="170"/>
    <cellStyle name="Процентный 3 4 6" xfId="171"/>
    <cellStyle name="Процентный 3 4 7" xfId="172"/>
    <cellStyle name="Процентный 3 4 8" xfId="173"/>
    <cellStyle name="Процентный 3 4 9" xfId="174"/>
    <cellStyle name="Процентный 3 4_Школы" xfId="175"/>
    <cellStyle name="Процентный 3 5" xfId="176"/>
    <cellStyle name="Процентный 3 5 2" xfId="177"/>
    <cellStyle name="Процентный 3 5 2 2" xfId="178"/>
    <cellStyle name="Процентный 3 5 3" xfId="179"/>
    <cellStyle name="Процентный 3 5_Школы" xfId="180"/>
    <cellStyle name="Процентный 3 6" xfId="181"/>
    <cellStyle name="Процентный 3 6 2" xfId="182"/>
    <cellStyle name="Процентный 3 7" xfId="183"/>
    <cellStyle name="Процентный 3 7 2" xfId="184"/>
    <cellStyle name="Процентный 3 8" xfId="185"/>
    <cellStyle name="Процентный 3 8 2" xfId="186"/>
    <cellStyle name="Процентный 3 9" xfId="187"/>
    <cellStyle name="Процентный 3 9 2" xfId="188"/>
    <cellStyle name="Процентный 3_Школы" xfId="189"/>
    <cellStyle name="Процентный 4" xfId="190"/>
    <cellStyle name="Процентный 4 10" xfId="191"/>
    <cellStyle name="Процентный 4 2" xfId="192"/>
    <cellStyle name="Процентный 4 2 2" xfId="193"/>
    <cellStyle name="Процентный 4 2 2 2" xfId="194"/>
    <cellStyle name="Процентный 4 2 3" xfId="195"/>
    <cellStyle name="Процентный 4 2_Школы" xfId="196"/>
    <cellStyle name="Процентный 4 3" xfId="197"/>
    <cellStyle name="Процентный 4 3 2" xfId="198"/>
    <cellStyle name="Процентный 4 4" xfId="199"/>
    <cellStyle name="Процентный 4 4 2" xfId="200"/>
    <cellStyle name="Процентный 4 5" xfId="201"/>
    <cellStyle name="Процентный 4 5 2" xfId="202"/>
    <cellStyle name="Процентный 4 6" xfId="203"/>
    <cellStyle name="Процентный 4 6 2" xfId="204"/>
    <cellStyle name="Процентный 4 7" xfId="205"/>
    <cellStyle name="Процентный 4 8" xfId="206"/>
    <cellStyle name="Процентный 4 9" xfId="207"/>
    <cellStyle name="Процентный 4_Школы" xfId="208"/>
    <cellStyle name="Процентный 5" xfId="209"/>
    <cellStyle name="Процентный 5 2" xfId="210"/>
    <cellStyle name="Процентный 5 2 2" xfId="211"/>
    <cellStyle name="Процентный 5 3" xfId="212"/>
    <cellStyle name="Процентный 5_Школы" xfId="213"/>
    <cellStyle name="Процентный 6" xfId="214"/>
    <cellStyle name="Процентный 6 2" xfId="215"/>
    <cellStyle name="Процентный 6 2 2" xfId="216"/>
    <cellStyle name="Процентный 6 3" xfId="217"/>
    <cellStyle name="Процентный 7" xfId="218"/>
    <cellStyle name="Процентный 7 2" xfId="219"/>
    <cellStyle name="Процентный 8" xfId="220"/>
    <cellStyle name="Процентный 8 2" xfId="221"/>
    <cellStyle name="Процентный 9" xfId="222"/>
    <cellStyle name="Процентный 9 2" xfId="223"/>
    <cellStyle name="Таб: +|-" xfId="224"/>
    <cellStyle name="Таб: Графа" xfId="225"/>
    <cellStyle name="Таб: Номер" xfId="226"/>
    <cellStyle name="Финансовый" xfId="1" builtinId="3"/>
    <cellStyle name="Финансовый 10" xfId="227"/>
    <cellStyle name="Финансовый 10 2" xfId="228"/>
    <cellStyle name="Финансовый 11" xfId="229"/>
    <cellStyle name="Финансовый 11 2" xfId="230"/>
    <cellStyle name="Финансовый 12" xfId="231"/>
    <cellStyle name="Финансовый 12 2" xfId="232"/>
    <cellStyle name="Финансовый 13" xfId="233"/>
    <cellStyle name="Финансовый 14" xfId="234"/>
    <cellStyle name="Финансовый 15" xfId="235"/>
    <cellStyle name="Финансовый 16" xfId="236"/>
    <cellStyle name="Финансовый 17" xfId="237"/>
    <cellStyle name="Финансовый 2" xfId="238"/>
    <cellStyle name="Финансовый 2 10" xfId="239"/>
    <cellStyle name="Финансовый 2 11" xfId="240"/>
    <cellStyle name="Финансовый 2 12" xfId="241"/>
    <cellStyle name="Финансовый 2 2" xfId="242"/>
    <cellStyle name="Финансовый 2 2 10" xfId="243"/>
    <cellStyle name="Финансовый 2 2 11" xfId="244"/>
    <cellStyle name="Финансовый 2 2 2" xfId="245"/>
    <cellStyle name="Финансовый 2 2 2 2" xfId="246"/>
    <cellStyle name="Финансовый 2 2 2 2 2" xfId="247"/>
    <cellStyle name="Финансовый 2 2 2 3" xfId="248"/>
    <cellStyle name="Финансовый 2 2 2_Школы" xfId="249"/>
    <cellStyle name="Финансовый 2 2 3" xfId="250"/>
    <cellStyle name="Финансовый 2 2 3 2" xfId="251"/>
    <cellStyle name="Финансовый 2 2 4" xfId="252"/>
    <cellStyle name="Финансовый 2 2 4 2" xfId="253"/>
    <cellStyle name="Финансовый 2 2 5" xfId="254"/>
    <cellStyle name="Финансовый 2 2 5 2" xfId="255"/>
    <cellStyle name="Финансовый 2 2 6" xfId="256"/>
    <cellStyle name="Финансовый 2 2 6 2" xfId="257"/>
    <cellStyle name="Финансовый 2 2 7" xfId="258"/>
    <cellStyle name="Финансовый 2 2 8" xfId="259"/>
    <cellStyle name="Финансовый 2 2 9" xfId="260"/>
    <cellStyle name="Финансовый 2 2_Школы" xfId="261"/>
    <cellStyle name="Финансовый 2 3" xfId="262"/>
    <cellStyle name="Финансовый 2 3 2" xfId="263"/>
    <cellStyle name="Финансовый 2 3 2 2" xfId="264"/>
    <cellStyle name="Финансовый 2 3 3" xfId="265"/>
    <cellStyle name="Финансовый 2 3_Школы" xfId="266"/>
    <cellStyle name="Финансовый 2 4" xfId="267"/>
    <cellStyle name="Финансовый 2 4 2" xfId="268"/>
    <cellStyle name="Финансовый 2 5" xfId="269"/>
    <cellStyle name="Финансовый 2 5 2" xfId="270"/>
    <cellStyle name="Финансовый 2 6" xfId="271"/>
    <cellStyle name="Финансовый 2 6 2" xfId="272"/>
    <cellStyle name="Финансовый 2 7" xfId="273"/>
    <cellStyle name="Финансовый 2 7 2" xfId="274"/>
    <cellStyle name="Финансовый 2 8" xfId="275"/>
    <cellStyle name="Финансовый 2 8 2" xfId="276"/>
    <cellStyle name="Финансовый 2 9" xfId="277"/>
    <cellStyle name="Финансовый 2_Школы" xfId="278"/>
    <cellStyle name="Финансовый 3" xfId="279"/>
    <cellStyle name="Финансовый 3 10" xfId="280"/>
    <cellStyle name="Финансовый 3 11" xfId="281"/>
    <cellStyle name="Финансовый 3 2" xfId="282"/>
    <cellStyle name="Финансовый 3 2 2" xfId="283"/>
    <cellStyle name="Финансовый 3 2 2 2" xfId="284"/>
    <cellStyle name="Финансовый 3 2 3" xfId="285"/>
    <cellStyle name="Финансовый 3 2_Школы" xfId="286"/>
    <cellStyle name="Финансовый 3 3" xfId="287"/>
    <cellStyle name="Финансовый 3 3 2" xfId="288"/>
    <cellStyle name="Финансовый 3 4" xfId="289"/>
    <cellStyle name="Финансовый 3 4 2" xfId="290"/>
    <cellStyle name="Финансовый 3 5" xfId="291"/>
    <cellStyle name="Финансовый 3 5 2" xfId="292"/>
    <cellStyle name="Финансовый 3 6" xfId="293"/>
    <cellStyle name="Финансовый 3 6 2" xfId="294"/>
    <cellStyle name="Финансовый 3 7" xfId="295"/>
    <cellStyle name="Финансовый 3 8" xfId="296"/>
    <cellStyle name="Финансовый 3 9" xfId="297"/>
    <cellStyle name="Финансовый 3_Школы" xfId="298"/>
    <cellStyle name="Финансовый 4" xfId="299"/>
    <cellStyle name="Финансовый 4 10" xfId="300"/>
    <cellStyle name="Финансовый 4 11" xfId="301"/>
    <cellStyle name="Финансовый 4 2" xfId="302"/>
    <cellStyle name="Финансовый 4 2 10" xfId="303"/>
    <cellStyle name="Финансовый 4 2 2" xfId="304"/>
    <cellStyle name="Финансовый 4 2 2 2" xfId="305"/>
    <cellStyle name="Финансовый 4 2 2 2 2" xfId="306"/>
    <cellStyle name="Финансовый 4 2 2 3" xfId="307"/>
    <cellStyle name="Финансовый 4 2 2_Школы" xfId="308"/>
    <cellStyle name="Финансовый 4 2 3" xfId="309"/>
    <cellStyle name="Финансовый 4 2 3 2" xfId="310"/>
    <cellStyle name="Финансовый 4 2 4" xfId="311"/>
    <cellStyle name="Финансовый 4 2 4 2" xfId="312"/>
    <cellStyle name="Финансовый 4 2 5" xfId="313"/>
    <cellStyle name="Финансовый 4 2 5 2" xfId="314"/>
    <cellStyle name="Финансовый 4 2 6" xfId="315"/>
    <cellStyle name="Финансовый 4 2 6 2" xfId="316"/>
    <cellStyle name="Финансовый 4 2 7" xfId="317"/>
    <cellStyle name="Финансовый 4 2 8" xfId="318"/>
    <cellStyle name="Финансовый 4 2 9" xfId="319"/>
    <cellStyle name="Финансовый 4 2_Школы" xfId="320"/>
    <cellStyle name="Финансовый 4 3" xfId="321"/>
    <cellStyle name="Финансовый 4 3 10" xfId="322"/>
    <cellStyle name="Финансовый 4 3 2" xfId="323"/>
    <cellStyle name="Финансовый 4 3 2 2" xfId="324"/>
    <cellStyle name="Финансовый 4 3 2 2 2" xfId="325"/>
    <cellStyle name="Финансовый 4 3 2 3" xfId="326"/>
    <cellStyle name="Финансовый 4 3 2_Школы" xfId="327"/>
    <cellStyle name="Финансовый 4 3 3" xfId="328"/>
    <cellStyle name="Финансовый 4 3 3 2" xfId="329"/>
    <cellStyle name="Финансовый 4 3 4" xfId="330"/>
    <cellStyle name="Финансовый 4 3 4 2" xfId="331"/>
    <cellStyle name="Финансовый 4 3 5" xfId="332"/>
    <cellStyle name="Финансовый 4 3 5 2" xfId="333"/>
    <cellStyle name="Финансовый 4 3 6" xfId="334"/>
    <cellStyle name="Финансовый 4 3 6 2" xfId="335"/>
    <cellStyle name="Финансовый 4 3 7" xfId="336"/>
    <cellStyle name="Финансовый 4 3 8" xfId="337"/>
    <cellStyle name="Финансовый 4 3 9" xfId="338"/>
    <cellStyle name="Финансовый 4 3_Школы" xfId="339"/>
    <cellStyle name="Финансовый 4 4" xfId="340"/>
    <cellStyle name="Финансовый 4 4 10" xfId="341"/>
    <cellStyle name="Финансовый 4 4 2" xfId="342"/>
    <cellStyle name="Финансовый 4 4 2 2" xfId="343"/>
    <cellStyle name="Финансовый 4 4 2 2 2" xfId="344"/>
    <cellStyle name="Финансовый 4 4 2 3" xfId="345"/>
    <cellStyle name="Финансовый 4 4 2_Школы" xfId="346"/>
    <cellStyle name="Финансовый 4 4 3" xfId="347"/>
    <cellStyle name="Финансовый 4 4 3 2" xfId="348"/>
    <cellStyle name="Финансовый 4 4 4" xfId="349"/>
    <cellStyle name="Финансовый 4 4 4 2" xfId="350"/>
    <cellStyle name="Финансовый 4 4 5" xfId="351"/>
    <cellStyle name="Финансовый 4 4 6" xfId="352"/>
    <cellStyle name="Финансовый 4 4 7" xfId="353"/>
    <cellStyle name="Финансовый 4 4 8" xfId="354"/>
    <cellStyle name="Финансовый 4 4 9" xfId="355"/>
    <cellStyle name="Финансовый 4 4_Школы" xfId="356"/>
    <cellStyle name="Финансовый 4 5" xfId="357"/>
    <cellStyle name="Финансовый 4 5 2" xfId="358"/>
    <cellStyle name="Финансовый 4 5 2 2" xfId="359"/>
    <cellStyle name="Финансовый 4 5 3" xfId="360"/>
    <cellStyle name="Финансовый 4 5_Школы" xfId="361"/>
    <cellStyle name="Финансовый 4 6" xfId="362"/>
    <cellStyle name="Финансовый 4 6 2" xfId="363"/>
    <cellStyle name="Финансовый 4 7" xfId="364"/>
    <cellStyle name="Финансовый 4 7 2" xfId="365"/>
    <cellStyle name="Финансовый 4 8" xfId="366"/>
    <cellStyle name="Финансовый 4 8 2" xfId="367"/>
    <cellStyle name="Финансовый 4 9" xfId="368"/>
    <cellStyle name="Финансовый 4 9 2" xfId="369"/>
    <cellStyle name="Финансовый 4_Школы" xfId="370"/>
    <cellStyle name="Финансовый 5" xfId="371"/>
    <cellStyle name="Финансовый 5 10" xfId="372"/>
    <cellStyle name="Финансовый 5 11" xfId="373"/>
    <cellStyle name="Финансовый 5 2" xfId="374"/>
    <cellStyle name="Финансовый 5 2 2" xfId="375"/>
    <cellStyle name="Финансовый 5 2 2 2" xfId="376"/>
    <cellStyle name="Финансовый 5 2 3" xfId="377"/>
    <cellStyle name="Финансовый 5 2_Школы" xfId="378"/>
    <cellStyle name="Финансовый 5 3" xfId="379"/>
    <cellStyle name="Финансовый 5 3 2" xfId="380"/>
    <cellStyle name="Финансовый 5 4" xfId="381"/>
    <cellStyle name="Финансовый 5 4 2" xfId="382"/>
    <cellStyle name="Финансовый 5 5" xfId="383"/>
    <cellStyle name="Финансовый 5 5 2" xfId="384"/>
    <cellStyle name="Финансовый 5 6" xfId="385"/>
    <cellStyle name="Финансовый 5 6 2" xfId="386"/>
    <cellStyle name="Финансовый 5 7" xfId="387"/>
    <cellStyle name="Финансовый 5 7 2" xfId="388"/>
    <cellStyle name="Финансовый 5 8" xfId="389"/>
    <cellStyle name="Финансовый 5 9" xfId="390"/>
    <cellStyle name="Финансовый 5_Школы" xfId="391"/>
    <cellStyle name="Финансовый 6" xfId="392"/>
    <cellStyle name="Финансовый 6 2" xfId="393"/>
    <cellStyle name="Финансовый 6 2 2" xfId="394"/>
    <cellStyle name="Финансовый 6 3" xfId="395"/>
    <cellStyle name="Финансовый 6 4" xfId="396"/>
    <cellStyle name="Финансовый 6_Школы" xfId="397"/>
    <cellStyle name="Финансовый 7" xfId="398"/>
    <cellStyle name="Финансовый 7 2" xfId="399"/>
    <cellStyle name="Финансовый 7 2 2" xfId="400"/>
    <cellStyle name="Финансовый 7 3" xfId="401"/>
    <cellStyle name="Финансовый 7 3 2" xfId="402"/>
    <cellStyle name="Финансовый 7 4" xfId="403"/>
    <cellStyle name="Финансовый 7 4 2" xfId="404"/>
    <cellStyle name="Финансовый 7 5" xfId="405"/>
    <cellStyle name="Финансовый 8" xfId="406"/>
    <cellStyle name="Финансовый 8 2" xfId="407"/>
    <cellStyle name="Финансовый 9" xfId="408"/>
    <cellStyle name="Финансовый 9 2" xfId="4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
  <sheetViews>
    <sheetView tabSelected="1" view="pageBreakPreview" zoomScale="85" zoomScaleNormal="70" zoomScaleSheetLayoutView="85" workbookViewId="0">
      <pane xSplit="2" ySplit="4" topLeftCell="C5" activePane="bottomRight" state="frozen"/>
      <selection activeCell="D26" sqref="D26"/>
      <selection pane="topRight" activeCell="D26" sqref="D26"/>
      <selection pane="bottomLeft" activeCell="D26" sqref="D26"/>
      <selection pane="bottomRight" activeCell="A2" sqref="A2:Q2"/>
    </sheetView>
  </sheetViews>
  <sheetFormatPr defaultColWidth="9.140625" defaultRowHeight="12.75" x14ac:dyDescent="0.2"/>
  <cols>
    <col min="1" max="1" width="3.5703125" style="1" customWidth="1"/>
    <col min="2" max="2" width="19.7109375" style="1" customWidth="1"/>
    <col min="3" max="3" width="17.5703125" style="56" customWidth="1"/>
    <col min="4" max="4" width="13.42578125" style="56" customWidth="1"/>
    <col min="5" max="5" width="12.28515625" style="56" hidden="1" customWidth="1"/>
    <col min="6" max="6" width="23.5703125" style="56" customWidth="1"/>
    <col min="7" max="7" width="30.5703125" style="56" customWidth="1"/>
    <col min="8" max="8" width="15.28515625" style="56" customWidth="1"/>
    <col min="9" max="9" width="14.7109375" style="56" hidden="1" customWidth="1"/>
    <col min="10" max="11" width="13.28515625" style="1" hidden="1" customWidth="1"/>
    <col min="12" max="12" width="13.7109375" style="1" hidden="1" customWidth="1"/>
    <col min="13" max="13" width="13.85546875" style="1" hidden="1" customWidth="1"/>
    <col min="14" max="14" width="13.85546875" style="1" customWidth="1"/>
    <col min="15" max="17" width="10.140625" style="1" customWidth="1"/>
    <col min="18" max="18" width="13.28515625" style="1" hidden="1" customWidth="1"/>
    <col min="19" max="21" width="12.42578125" style="1" hidden="1" customWidth="1"/>
    <col min="22" max="22" width="0" style="1" hidden="1" customWidth="1"/>
    <col min="23" max="23" width="15.85546875" style="1" hidden="1" customWidth="1"/>
    <col min="24" max="24" width="0" style="1" hidden="1" customWidth="1"/>
    <col min="25" max="16384" width="9.140625" style="1"/>
  </cols>
  <sheetData>
    <row r="1" spans="1:24" x14ac:dyDescent="0.2">
      <c r="Q1" s="59" t="s">
        <v>38</v>
      </c>
    </row>
    <row r="2" spans="1:24" ht="129" customHeight="1" x14ac:dyDescent="0.2">
      <c r="A2" s="66" t="s">
        <v>0</v>
      </c>
      <c r="B2" s="66"/>
      <c r="C2" s="66"/>
      <c r="D2" s="66"/>
      <c r="E2" s="66"/>
      <c r="F2" s="66"/>
      <c r="G2" s="66"/>
      <c r="H2" s="66"/>
      <c r="I2" s="66"/>
      <c r="J2" s="66"/>
      <c r="K2" s="66"/>
      <c r="L2" s="66"/>
      <c r="M2" s="66"/>
      <c r="N2" s="66"/>
      <c r="O2" s="66"/>
      <c r="P2" s="66"/>
      <c r="Q2" s="66"/>
    </row>
    <row r="3" spans="1:24" ht="14.25" x14ac:dyDescent="0.2">
      <c r="B3" s="2"/>
      <c r="C3" s="3"/>
      <c r="D3" s="3"/>
      <c r="E3" s="4"/>
      <c r="F3" s="4"/>
      <c r="G3" s="3"/>
      <c r="H3" s="4"/>
      <c r="I3" s="5"/>
      <c r="O3" s="60" t="s">
        <v>1</v>
      </c>
      <c r="P3" s="61"/>
      <c r="Q3" s="62"/>
    </row>
    <row r="4" spans="1:24" s="12" customFormat="1" ht="139.5" customHeight="1" x14ac:dyDescent="0.2">
      <c r="A4" s="6" t="s">
        <v>2</v>
      </c>
      <c r="B4" s="6" t="s">
        <v>3</v>
      </c>
      <c r="C4" s="6" t="s">
        <v>4</v>
      </c>
      <c r="D4" s="6" t="s">
        <v>5</v>
      </c>
      <c r="E4" s="6" t="s">
        <v>6</v>
      </c>
      <c r="F4" s="6" t="s">
        <v>7</v>
      </c>
      <c r="G4" s="6" t="s">
        <v>8</v>
      </c>
      <c r="H4" s="6" t="s">
        <v>9</v>
      </c>
      <c r="I4" s="7" t="s">
        <v>10</v>
      </c>
      <c r="J4" s="6" t="s">
        <v>11</v>
      </c>
      <c r="K4" s="8" t="s">
        <v>12</v>
      </c>
      <c r="L4" s="9" t="s">
        <v>13</v>
      </c>
      <c r="M4" s="9" t="s">
        <v>14</v>
      </c>
      <c r="N4" s="9" t="s">
        <v>15</v>
      </c>
      <c r="O4" s="10">
        <v>2022</v>
      </c>
      <c r="P4" s="10">
        <v>2023</v>
      </c>
      <c r="Q4" s="10">
        <v>2024</v>
      </c>
      <c r="R4" s="11"/>
      <c r="S4" s="63" t="s">
        <v>16</v>
      </c>
      <c r="T4" s="64"/>
      <c r="U4" s="65"/>
      <c r="W4" s="8" t="s">
        <v>17</v>
      </c>
      <c r="X4" s="13" t="s">
        <v>18</v>
      </c>
    </row>
    <row r="5" spans="1:24" x14ac:dyDescent="0.2">
      <c r="A5" s="14">
        <v>1</v>
      </c>
      <c r="B5" s="15" t="s">
        <v>19</v>
      </c>
      <c r="C5" s="16">
        <v>143</v>
      </c>
      <c r="D5" s="17">
        <v>208.9</v>
      </c>
      <c r="E5" s="17">
        <f>ROUND(D5*12,1)</f>
        <v>2506.8000000000002</v>
      </c>
      <c r="F5" s="18"/>
      <c r="G5" s="18"/>
      <c r="H5" s="19">
        <f>ROUND(F5*G5,1)</f>
        <v>0</v>
      </c>
      <c r="I5" s="20">
        <f>H5+E5</f>
        <v>2506.8000000000002</v>
      </c>
      <c r="J5" s="21">
        <v>1339</v>
      </c>
      <c r="K5" s="22">
        <f>ROUND(J5*1.04,1)</f>
        <v>1392.6</v>
      </c>
      <c r="L5" s="23">
        <f>ROUND(I5*$L$26,1)</f>
        <v>3012.7</v>
      </c>
      <c r="M5" s="23">
        <f>I5-L5</f>
        <v>-505.89999999999964</v>
      </c>
      <c r="N5" s="24">
        <f>O5/(I5/C5)</f>
        <v>115.87517951172809</v>
      </c>
      <c r="O5" s="23">
        <v>2031.3</v>
      </c>
      <c r="P5" s="23">
        <v>2031.3</v>
      </c>
      <c r="Q5" s="23">
        <v>2031.3</v>
      </c>
      <c r="S5" s="25">
        <f>L5*1000</f>
        <v>3012700</v>
      </c>
      <c r="T5" s="25">
        <f>I5*1000</f>
        <v>2506800</v>
      </c>
      <c r="U5" s="25">
        <f>J5*1000</f>
        <v>1339000</v>
      </c>
      <c r="W5" s="26">
        <v>99</v>
      </c>
      <c r="X5" s="27">
        <f t="shared" ref="X5:X22" si="0">C5-W5</f>
        <v>44</v>
      </c>
    </row>
    <row r="6" spans="1:24" x14ac:dyDescent="0.2">
      <c r="A6" s="14">
        <v>2</v>
      </c>
      <c r="B6" s="15" t="s">
        <v>20</v>
      </c>
      <c r="C6" s="28">
        <v>65</v>
      </c>
      <c r="D6" s="17">
        <v>195.5</v>
      </c>
      <c r="E6" s="17">
        <f t="shared" ref="E6:E22" si="1">ROUND(D6*12,1)</f>
        <v>2346</v>
      </c>
      <c r="F6" s="18"/>
      <c r="G6" s="18"/>
      <c r="H6" s="19">
        <f t="shared" ref="H6:H22" si="2">ROUND(F6*G6,1)</f>
        <v>0</v>
      </c>
      <c r="I6" s="20">
        <f t="shared" ref="I6:I21" si="3">H6+E6</f>
        <v>2346</v>
      </c>
      <c r="J6" s="21">
        <v>1784.8</v>
      </c>
      <c r="K6" s="22">
        <f t="shared" ref="K6:K22" si="4">ROUND(J6*1.04,1)</f>
        <v>1856.2</v>
      </c>
      <c r="L6" s="23">
        <f t="shared" ref="L6:L22" si="5">ROUND(I6*$L$26,1)</f>
        <v>2819.5</v>
      </c>
      <c r="M6" s="23">
        <f t="shared" ref="M6:M22" si="6">I6-L6</f>
        <v>-473.5</v>
      </c>
      <c r="N6" s="24">
        <f t="shared" ref="N6:N22" si="7">O6/(I6/C6)</f>
        <v>52.670502983802216</v>
      </c>
      <c r="O6" s="23">
        <v>1901</v>
      </c>
      <c r="P6" s="23">
        <v>1901</v>
      </c>
      <c r="Q6" s="23">
        <v>1901</v>
      </c>
      <c r="S6" s="25">
        <f t="shared" ref="S6:S22" si="8">L6*1000</f>
        <v>2819500</v>
      </c>
      <c r="T6" s="25">
        <f t="shared" ref="T6:T22" si="9">I6*1000</f>
        <v>2346000</v>
      </c>
      <c r="U6" s="25">
        <f t="shared" ref="U6:U7" si="10">T6</f>
        <v>2346000</v>
      </c>
      <c r="W6" s="26">
        <v>75</v>
      </c>
      <c r="X6" s="27">
        <f t="shared" si="0"/>
        <v>-10</v>
      </c>
    </row>
    <row r="7" spans="1:24" x14ac:dyDescent="0.2">
      <c r="A7" s="14">
        <v>3</v>
      </c>
      <c r="B7" s="15" t="s">
        <v>21</v>
      </c>
      <c r="C7" s="28">
        <v>227</v>
      </c>
      <c r="D7" s="17">
        <v>576.29999999999995</v>
      </c>
      <c r="E7" s="17">
        <f>ROUND(D7*12,1)</f>
        <v>6915.6</v>
      </c>
      <c r="F7" s="29"/>
      <c r="G7" s="29"/>
      <c r="H7" s="19">
        <f t="shared" si="2"/>
        <v>0</v>
      </c>
      <c r="I7" s="20">
        <f t="shared" si="3"/>
        <v>6915.6</v>
      </c>
      <c r="J7" s="21">
        <v>3965.3</v>
      </c>
      <c r="K7" s="22">
        <f t="shared" si="4"/>
        <v>4123.8999999999996</v>
      </c>
      <c r="L7" s="23">
        <f t="shared" si="5"/>
        <v>8311.2999999999993</v>
      </c>
      <c r="M7" s="23">
        <f t="shared" si="6"/>
        <v>-1395.6999999999989</v>
      </c>
      <c r="N7" s="24">
        <f t="shared" si="7"/>
        <v>183.9377494360576</v>
      </c>
      <c r="O7" s="23">
        <v>5603.7</v>
      </c>
      <c r="P7" s="23">
        <v>5603.7</v>
      </c>
      <c r="Q7" s="23">
        <v>5603.7</v>
      </c>
      <c r="S7" s="25">
        <f t="shared" si="8"/>
        <v>8311299.9999999991</v>
      </c>
      <c r="T7" s="25">
        <f t="shared" si="9"/>
        <v>6915600</v>
      </c>
      <c r="U7" s="25">
        <f t="shared" si="10"/>
        <v>6915600</v>
      </c>
      <c r="W7" s="26">
        <v>193</v>
      </c>
      <c r="X7" s="27">
        <f t="shared" si="0"/>
        <v>34</v>
      </c>
    </row>
    <row r="8" spans="1:24" x14ac:dyDescent="0.2">
      <c r="A8" s="14">
        <v>4</v>
      </c>
      <c r="B8" s="15" t="s">
        <v>22</v>
      </c>
      <c r="C8" s="28">
        <v>98</v>
      </c>
      <c r="D8" s="17">
        <v>156.25</v>
      </c>
      <c r="E8" s="17">
        <f t="shared" si="1"/>
        <v>1875</v>
      </c>
      <c r="F8" s="29"/>
      <c r="G8" s="29"/>
      <c r="H8" s="19">
        <f t="shared" si="2"/>
        <v>0</v>
      </c>
      <c r="I8" s="20">
        <f t="shared" si="3"/>
        <v>1875</v>
      </c>
      <c r="J8" s="21">
        <v>1505.7</v>
      </c>
      <c r="K8" s="22">
        <f t="shared" si="4"/>
        <v>1565.9</v>
      </c>
      <c r="L8" s="23">
        <f t="shared" si="5"/>
        <v>2253.4</v>
      </c>
      <c r="M8" s="23">
        <f t="shared" si="6"/>
        <v>-378.40000000000009</v>
      </c>
      <c r="N8" s="24">
        <f t="shared" si="7"/>
        <v>79.408746666666673</v>
      </c>
      <c r="O8" s="23">
        <v>1519.3</v>
      </c>
      <c r="P8" s="23">
        <v>1519.3</v>
      </c>
      <c r="Q8" s="23">
        <v>1519.3</v>
      </c>
      <c r="S8" s="25">
        <f t="shared" si="8"/>
        <v>2253400</v>
      </c>
      <c r="T8" s="25">
        <f t="shared" si="9"/>
        <v>1875000</v>
      </c>
      <c r="U8" s="25">
        <f>T8</f>
        <v>1875000</v>
      </c>
      <c r="W8" s="26">
        <v>80</v>
      </c>
      <c r="X8" s="27">
        <f t="shared" si="0"/>
        <v>18</v>
      </c>
    </row>
    <row r="9" spans="1:24" x14ac:dyDescent="0.2">
      <c r="A9" s="14">
        <v>5</v>
      </c>
      <c r="B9" s="15" t="s">
        <v>23</v>
      </c>
      <c r="C9" s="28">
        <v>277</v>
      </c>
      <c r="D9" s="17">
        <v>1097.9000000000001</v>
      </c>
      <c r="E9" s="17">
        <f t="shared" si="1"/>
        <v>13174.8</v>
      </c>
      <c r="F9" s="28"/>
      <c r="G9" s="28"/>
      <c r="H9" s="19">
        <f t="shared" si="2"/>
        <v>0</v>
      </c>
      <c r="I9" s="20">
        <f t="shared" si="3"/>
        <v>13174.8</v>
      </c>
      <c r="J9" s="21">
        <v>9344.7999999999993</v>
      </c>
      <c r="K9" s="22">
        <f t="shared" si="4"/>
        <v>9718.6</v>
      </c>
      <c r="L9" s="23">
        <f t="shared" si="5"/>
        <v>15833.8</v>
      </c>
      <c r="M9" s="23">
        <f t="shared" si="6"/>
        <v>-2659</v>
      </c>
      <c r="N9" s="24">
        <f t="shared" si="7"/>
        <v>224.4522497495218</v>
      </c>
      <c r="O9" s="23">
        <v>10675.5</v>
      </c>
      <c r="P9" s="23">
        <v>10675.5</v>
      </c>
      <c r="Q9" s="23">
        <v>10675.5</v>
      </c>
      <c r="S9" s="25">
        <f t="shared" si="8"/>
        <v>15833800</v>
      </c>
      <c r="T9" s="25">
        <f t="shared" si="9"/>
        <v>13174800</v>
      </c>
      <c r="U9" s="25">
        <f t="shared" ref="U9:U22" si="11">T9</f>
        <v>13174800</v>
      </c>
      <c r="W9" s="26">
        <v>231</v>
      </c>
      <c r="X9" s="27">
        <f t="shared" si="0"/>
        <v>46</v>
      </c>
    </row>
    <row r="10" spans="1:24" x14ac:dyDescent="0.2">
      <c r="A10" s="14">
        <v>6</v>
      </c>
      <c r="B10" s="15" t="s">
        <v>24</v>
      </c>
      <c r="C10" s="28">
        <v>225</v>
      </c>
      <c r="D10" s="17">
        <v>738.5</v>
      </c>
      <c r="E10" s="17">
        <f t="shared" si="1"/>
        <v>8862</v>
      </c>
      <c r="F10" s="29"/>
      <c r="G10" s="29"/>
      <c r="H10" s="19">
        <f t="shared" si="2"/>
        <v>0</v>
      </c>
      <c r="I10" s="20">
        <f t="shared" si="3"/>
        <v>8862</v>
      </c>
      <c r="J10" s="21">
        <v>7589.9</v>
      </c>
      <c r="K10" s="22">
        <f t="shared" si="4"/>
        <v>7893.5</v>
      </c>
      <c r="L10" s="23">
        <f t="shared" si="5"/>
        <v>10650.6</v>
      </c>
      <c r="M10" s="23">
        <f t="shared" si="6"/>
        <v>-1788.6000000000004</v>
      </c>
      <c r="N10" s="24">
        <f t="shared" si="7"/>
        <v>182.31804333107652</v>
      </c>
      <c r="O10" s="23">
        <v>7180.9</v>
      </c>
      <c r="P10" s="23">
        <v>7180.9</v>
      </c>
      <c r="Q10" s="23">
        <v>7180.9</v>
      </c>
      <c r="S10" s="25">
        <f t="shared" si="8"/>
        <v>10650600</v>
      </c>
      <c r="T10" s="25">
        <f t="shared" si="9"/>
        <v>8862000</v>
      </c>
      <c r="U10" s="25">
        <f t="shared" si="11"/>
        <v>8862000</v>
      </c>
      <c r="W10" s="26">
        <v>411</v>
      </c>
      <c r="X10" s="27">
        <f t="shared" si="0"/>
        <v>-186</v>
      </c>
    </row>
    <row r="11" spans="1:24" x14ac:dyDescent="0.2">
      <c r="A11" s="14">
        <v>7</v>
      </c>
      <c r="B11" s="15" t="s">
        <v>25</v>
      </c>
      <c r="C11" s="30">
        <v>65</v>
      </c>
      <c r="D11" s="17">
        <v>116.6</v>
      </c>
      <c r="E11" s="17">
        <f t="shared" si="1"/>
        <v>1399.2</v>
      </c>
      <c r="F11" s="18"/>
      <c r="G11" s="18"/>
      <c r="H11" s="19">
        <f t="shared" si="2"/>
        <v>0</v>
      </c>
      <c r="I11" s="20">
        <f t="shared" si="3"/>
        <v>1399.2</v>
      </c>
      <c r="J11" s="21">
        <v>482.2</v>
      </c>
      <c r="K11" s="22">
        <f t="shared" si="4"/>
        <v>501.5</v>
      </c>
      <c r="L11" s="23">
        <f t="shared" si="5"/>
        <v>1681.6</v>
      </c>
      <c r="M11" s="23">
        <f t="shared" si="6"/>
        <v>-282.39999999999986</v>
      </c>
      <c r="N11" s="24">
        <f t="shared" si="7"/>
        <v>52.670811892510002</v>
      </c>
      <c r="O11" s="23">
        <v>1133.8</v>
      </c>
      <c r="P11" s="23">
        <v>1133.8</v>
      </c>
      <c r="Q11" s="23">
        <v>1133.8</v>
      </c>
      <c r="S11" s="25">
        <f t="shared" si="8"/>
        <v>1681600</v>
      </c>
      <c r="T11" s="25">
        <f t="shared" si="9"/>
        <v>1399200</v>
      </c>
      <c r="U11" s="25">
        <f t="shared" si="11"/>
        <v>1399200</v>
      </c>
      <c r="W11" s="26">
        <v>34</v>
      </c>
      <c r="X11" s="27">
        <f t="shared" si="0"/>
        <v>31</v>
      </c>
    </row>
    <row r="12" spans="1:24" x14ac:dyDescent="0.2">
      <c r="A12" s="14">
        <v>8</v>
      </c>
      <c r="B12" s="15" t="s">
        <v>26</v>
      </c>
      <c r="C12" s="28">
        <v>140</v>
      </c>
      <c r="D12" s="17">
        <v>313.87200000000001</v>
      </c>
      <c r="E12" s="17">
        <f t="shared" si="1"/>
        <v>3766.5</v>
      </c>
      <c r="F12" s="28"/>
      <c r="G12" s="28"/>
      <c r="H12" s="19">
        <f t="shared" si="2"/>
        <v>0</v>
      </c>
      <c r="I12" s="20">
        <f t="shared" si="3"/>
        <v>3766.5</v>
      </c>
      <c r="J12" s="21">
        <v>3749.2</v>
      </c>
      <c r="K12" s="22">
        <f t="shared" si="4"/>
        <v>3899.2</v>
      </c>
      <c r="L12" s="23">
        <f t="shared" si="5"/>
        <v>4526.7</v>
      </c>
      <c r="M12" s="23">
        <f t="shared" si="6"/>
        <v>-760.19999999999982</v>
      </c>
      <c r="N12" s="24">
        <f t="shared" si="7"/>
        <v>113.44218770742069</v>
      </c>
      <c r="O12" s="23">
        <v>3052</v>
      </c>
      <c r="P12" s="23">
        <v>3052</v>
      </c>
      <c r="Q12" s="23">
        <v>3052</v>
      </c>
      <c r="S12" s="25">
        <f t="shared" si="8"/>
        <v>4526700</v>
      </c>
      <c r="T12" s="25">
        <f t="shared" si="9"/>
        <v>3766500</v>
      </c>
      <c r="U12" s="25">
        <f t="shared" si="11"/>
        <v>3766500</v>
      </c>
      <c r="W12" s="26">
        <v>140</v>
      </c>
      <c r="X12" s="27">
        <f t="shared" si="0"/>
        <v>0</v>
      </c>
    </row>
    <row r="13" spans="1:24" x14ac:dyDescent="0.2">
      <c r="A13" s="14">
        <v>9</v>
      </c>
      <c r="B13" s="15" t="s">
        <v>27</v>
      </c>
      <c r="C13" s="28">
        <v>184</v>
      </c>
      <c r="D13" s="17">
        <v>289</v>
      </c>
      <c r="E13" s="17">
        <f t="shared" si="1"/>
        <v>3468</v>
      </c>
      <c r="F13" s="28"/>
      <c r="G13" s="28"/>
      <c r="H13" s="19">
        <f t="shared" si="2"/>
        <v>0</v>
      </c>
      <c r="I13" s="20">
        <f t="shared" si="3"/>
        <v>3468</v>
      </c>
      <c r="J13" s="21">
        <v>2389.1999999999998</v>
      </c>
      <c r="K13" s="22">
        <f t="shared" si="4"/>
        <v>2484.8000000000002</v>
      </c>
      <c r="L13" s="23">
        <f t="shared" si="5"/>
        <v>4167.8999999999996</v>
      </c>
      <c r="M13" s="23">
        <f t="shared" si="6"/>
        <v>-699.89999999999964</v>
      </c>
      <c r="N13" s="24">
        <f t="shared" si="7"/>
        <v>149.09411764705879</v>
      </c>
      <c r="O13" s="23">
        <v>2810.1</v>
      </c>
      <c r="P13" s="23">
        <v>2810.1</v>
      </c>
      <c r="Q13" s="23">
        <v>2810.1</v>
      </c>
      <c r="S13" s="25">
        <f t="shared" si="8"/>
        <v>4167899.9999999995</v>
      </c>
      <c r="T13" s="25">
        <f t="shared" si="9"/>
        <v>3468000</v>
      </c>
      <c r="U13" s="25">
        <f t="shared" si="11"/>
        <v>3468000</v>
      </c>
      <c r="W13" s="26">
        <v>189</v>
      </c>
      <c r="X13" s="27">
        <f t="shared" si="0"/>
        <v>-5</v>
      </c>
    </row>
    <row r="14" spans="1:24" x14ac:dyDescent="0.2">
      <c r="A14" s="14">
        <v>10</v>
      </c>
      <c r="B14" s="15" t="s">
        <v>28</v>
      </c>
      <c r="C14" s="28">
        <v>70</v>
      </c>
      <c r="D14" s="17">
        <v>165</v>
      </c>
      <c r="E14" s="17">
        <f t="shared" si="1"/>
        <v>1980</v>
      </c>
      <c r="F14" s="28"/>
      <c r="G14" s="28"/>
      <c r="H14" s="19">
        <f>ROUND(F14*G14,1)</f>
        <v>0</v>
      </c>
      <c r="I14" s="31">
        <f>H14+E14</f>
        <v>1980</v>
      </c>
      <c r="J14" s="21">
        <v>1763.8</v>
      </c>
      <c r="K14" s="22">
        <f t="shared" si="4"/>
        <v>1834.4</v>
      </c>
      <c r="L14" s="23">
        <f t="shared" si="5"/>
        <v>2379.6</v>
      </c>
      <c r="M14" s="23">
        <f t="shared" si="6"/>
        <v>-399.59999999999991</v>
      </c>
      <c r="N14" s="24">
        <f t="shared" si="7"/>
        <v>56.721212121212126</v>
      </c>
      <c r="O14" s="23">
        <v>1604.4</v>
      </c>
      <c r="P14" s="23">
        <v>1604.4</v>
      </c>
      <c r="Q14" s="23">
        <v>1604.4</v>
      </c>
      <c r="S14" s="25">
        <f t="shared" si="8"/>
        <v>2379600</v>
      </c>
      <c r="T14" s="25">
        <f t="shared" si="9"/>
        <v>1980000</v>
      </c>
      <c r="U14" s="25">
        <f t="shared" si="11"/>
        <v>1980000</v>
      </c>
      <c r="W14" s="26">
        <v>73</v>
      </c>
      <c r="X14" s="27">
        <f t="shared" si="0"/>
        <v>-3</v>
      </c>
    </row>
    <row r="15" spans="1:24" x14ac:dyDescent="0.2">
      <c r="A15" s="14">
        <v>11</v>
      </c>
      <c r="B15" s="15" t="s">
        <v>29</v>
      </c>
      <c r="C15" s="28">
        <v>125</v>
      </c>
      <c r="D15" s="17">
        <v>207.1</v>
      </c>
      <c r="E15" s="17">
        <f t="shared" si="1"/>
        <v>2485.1999999999998</v>
      </c>
      <c r="F15" s="29"/>
      <c r="G15" s="29"/>
      <c r="H15" s="19">
        <f t="shared" si="2"/>
        <v>0</v>
      </c>
      <c r="I15" s="20">
        <f t="shared" si="3"/>
        <v>2485.1999999999998</v>
      </c>
      <c r="J15" s="21">
        <v>1746</v>
      </c>
      <c r="K15" s="22">
        <f t="shared" si="4"/>
        <v>1815.8</v>
      </c>
      <c r="L15" s="23">
        <f t="shared" si="5"/>
        <v>2986.8</v>
      </c>
      <c r="M15" s="23">
        <f t="shared" si="6"/>
        <v>-501.60000000000036</v>
      </c>
      <c r="N15" s="24">
        <f t="shared" si="7"/>
        <v>101.28963463705135</v>
      </c>
      <c r="O15" s="23">
        <v>2013.8</v>
      </c>
      <c r="P15" s="23">
        <v>2013.8</v>
      </c>
      <c r="Q15" s="23">
        <v>2013.8</v>
      </c>
      <c r="S15" s="25">
        <f t="shared" si="8"/>
        <v>2986800</v>
      </c>
      <c r="T15" s="25">
        <f t="shared" si="9"/>
        <v>2485200</v>
      </c>
      <c r="U15" s="25">
        <f t="shared" si="11"/>
        <v>2485200</v>
      </c>
      <c r="W15" s="26">
        <v>135</v>
      </c>
      <c r="X15" s="27">
        <f t="shared" si="0"/>
        <v>-10</v>
      </c>
    </row>
    <row r="16" spans="1:24" x14ac:dyDescent="0.2">
      <c r="A16" s="14">
        <v>12</v>
      </c>
      <c r="B16" s="15" t="s">
        <v>30</v>
      </c>
      <c r="C16" s="28">
        <v>63</v>
      </c>
      <c r="D16" s="17">
        <v>252</v>
      </c>
      <c r="E16" s="17">
        <f t="shared" si="1"/>
        <v>3024</v>
      </c>
      <c r="F16" s="29"/>
      <c r="G16" s="29"/>
      <c r="H16" s="19">
        <f t="shared" si="2"/>
        <v>0</v>
      </c>
      <c r="I16" s="20">
        <f t="shared" si="3"/>
        <v>3024</v>
      </c>
      <c r="J16" s="21">
        <v>2577.3000000000002</v>
      </c>
      <c r="K16" s="22">
        <f t="shared" si="4"/>
        <v>2680.4</v>
      </c>
      <c r="L16" s="23">
        <f t="shared" si="5"/>
        <v>3634.3</v>
      </c>
      <c r="M16" s="23">
        <f t="shared" si="6"/>
        <v>-610.30000000000018</v>
      </c>
      <c r="N16" s="24">
        <f t="shared" si="7"/>
        <v>51.050000000000004</v>
      </c>
      <c r="O16" s="23">
        <v>2450.4</v>
      </c>
      <c r="P16" s="23">
        <v>2450.4</v>
      </c>
      <c r="Q16" s="23">
        <v>2450.4</v>
      </c>
      <c r="S16" s="25">
        <f t="shared" si="8"/>
        <v>3634300</v>
      </c>
      <c r="T16" s="25">
        <f t="shared" si="9"/>
        <v>3024000</v>
      </c>
      <c r="U16" s="25">
        <f t="shared" si="11"/>
        <v>3024000</v>
      </c>
      <c r="W16" s="26">
        <v>157</v>
      </c>
      <c r="X16" s="27">
        <f t="shared" si="0"/>
        <v>-94</v>
      </c>
    </row>
    <row r="17" spans="1:24" x14ac:dyDescent="0.2">
      <c r="A17" s="14">
        <v>13</v>
      </c>
      <c r="B17" s="15" t="s">
        <v>31</v>
      </c>
      <c r="C17" s="28">
        <v>110</v>
      </c>
      <c r="D17" s="17">
        <v>187.3</v>
      </c>
      <c r="E17" s="17">
        <f t="shared" si="1"/>
        <v>2247.6</v>
      </c>
      <c r="F17" s="18"/>
      <c r="G17" s="18"/>
      <c r="H17" s="19">
        <f t="shared" si="2"/>
        <v>0</v>
      </c>
      <c r="I17" s="20">
        <f t="shared" si="3"/>
        <v>2247.6</v>
      </c>
      <c r="J17" s="21">
        <v>1011.4</v>
      </c>
      <c r="K17" s="22">
        <f t="shared" si="4"/>
        <v>1051.9000000000001</v>
      </c>
      <c r="L17" s="23">
        <f t="shared" si="5"/>
        <v>2701.2</v>
      </c>
      <c r="M17" s="23">
        <f t="shared" si="6"/>
        <v>-453.59999999999991</v>
      </c>
      <c r="N17" s="24">
        <f t="shared" si="7"/>
        <v>89.131518063712406</v>
      </c>
      <c r="O17" s="23">
        <v>1821.2</v>
      </c>
      <c r="P17" s="23">
        <v>1821.2</v>
      </c>
      <c r="Q17" s="23">
        <v>1821.2</v>
      </c>
      <c r="S17" s="25">
        <f t="shared" si="8"/>
        <v>2701200</v>
      </c>
      <c r="T17" s="25">
        <f t="shared" si="9"/>
        <v>2247600</v>
      </c>
      <c r="U17" s="25">
        <f t="shared" si="11"/>
        <v>2247600</v>
      </c>
      <c r="W17" s="26">
        <v>66</v>
      </c>
      <c r="X17" s="27">
        <f t="shared" si="0"/>
        <v>44</v>
      </c>
    </row>
    <row r="18" spans="1:24" x14ac:dyDescent="0.2">
      <c r="A18" s="14">
        <v>14</v>
      </c>
      <c r="B18" s="15" t="s">
        <v>32</v>
      </c>
      <c r="C18" s="32">
        <v>129</v>
      </c>
      <c r="D18" s="33">
        <v>137.9</v>
      </c>
      <c r="E18" s="17">
        <f t="shared" si="1"/>
        <v>1654.8</v>
      </c>
      <c r="F18" s="28"/>
      <c r="G18" s="28"/>
      <c r="H18" s="19">
        <f t="shared" si="2"/>
        <v>0</v>
      </c>
      <c r="I18" s="20">
        <f t="shared" si="3"/>
        <v>1654.8</v>
      </c>
      <c r="J18" s="21">
        <v>1452.3</v>
      </c>
      <c r="K18" s="22">
        <f t="shared" si="4"/>
        <v>1510.4</v>
      </c>
      <c r="L18" s="23">
        <f t="shared" si="5"/>
        <v>1988.8</v>
      </c>
      <c r="M18" s="23">
        <f t="shared" si="6"/>
        <v>-334</v>
      </c>
      <c r="N18" s="24">
        <f t="shared" si="7"/>
        <v>104.5299129804206</v>
      </c>
      <c r="O18" s="23">
        <v>1340.9</v>
      </c>
      <c r="P18" s="23">
        <v>1340.9</v>
      </c>
      <c r="Q18" s="23">
        <v>1340.9</v>
      </c>
      <c r="S18" s="25">
        <f t="shared" si="8"/>
        <v>1988800</v>
      </c>
      <c r="T18" s="25">
        <f t="shared" si="9"/>
        <v>1654800</v>
      </c>
      <c r="U18" s="25">
        <f t="shared" si="11"/>
        <v>1654800</v>
      </c>
      <c r="W18" s="26">
        <v>142</v>
      </c>
      <c r="X18" s="27">
        <f t="shared" si="0"/>
        <v>-13</v>
      </c>
    </row>
    <row r="19" spans="1:24" x14ac:dyDescent="0.2">
      <c r="A19" s="14">
        <v>15</v>
      </c>
      <c r="B19" s="15" t="s">
        <v>33</v>
      </c>
      <c r="C19" s="28">
        <v>132</v>
      </c>
      <c r="D19" s="17">
        <v>285</v>
      </c>
      <c r="E19" s="17">
        <f t="shared" si="1"/>
        <v>3420</v>
      </c>
      <c r="F19" s="18"/>
      <c r="G19" s="18"/>
      <c r="H19" s="19">
        <f t="shared" si="2"/>
        <v>0</v>
      </c>
      <c r="I19" s="20">
        <f t="shared" si="3"/>
        <v>3420</v>
      </c>
      <c r="J19" s="21">
        <v>3373</v>
      </c>
      <c r="K19" s="22">
        <f t="shared" si="4"/>
        <v>3507.9</v>
      </c>
      <c r="L19" s="23">
        <f t="shared" si="5"/>
        <v>4110.2</v>
      </c>
      <c r="M19" s="23">
        <f t="shared" si="6"/>
        <v>-690.19999999999982</v>
      </c>
      <c r="N19" s="24">
        <f t="shared" si="7"/>
        <v>106.95859649122806</v>
      </c>
      <c r="O19" s="23">
        <v>2771.2</v>
      </c>
      <c r="P19" s="23">
        <v>2771.2</v>
      </c>
      <c r="Q19" s="23">
        <v>2771.2</v>
      </c>
      <c r="S19" s="25">
        <f t="shared" si="8"/>
        <v>4110200</v>
      </c>
      <c r="T19" s="25">
        <f t="shared" si="9"/>
        <v>3420000</v>
      </c>
      <c r="U19" s="25">
        <f t="shared" si="11"/>
        <v>3420000</v>
      </c>
      <c r="W19" s="26">
        <v>142</v>
      </c>
      <c r="X19" s="27">
        <f t="shared" si="0"/>
        <v>-10</v>
      </c>
    </row>
    <row r="20" spans="1:24" x14ac:dyDescent="0.2">
      <c r="A20" s="14">
        <v>16</v>
      </c>
      <c r="B20" s="15" t="s">
        <v>34</v>
      </c>
      <c r="C20" s="28">
        <v>167</v>
      </c>
      <c r="D20" s="17">
        <v>400</v>
      </c>
      <c r="E20" s="17">
        <f t="shared" si="1"/>
        <v>4800</v>
      </c>
      <c r="F20" s="28">
        <v>1</v>
      </c>
      <c r="G20" s="28">
        <v>6.7</v>
      </c>
      <c r="H20" s="19">
        <f t="shared" si="2"/>
        <v>6.7</v>
      </c>
      <c r="I20" s="20">
        <f t="shared" si="3"/>
        <v>4806.7</v>
      </c>
      <c r="J20" s="21">
        <v>4297.1000000000004</v>
      </c>
      <c r="K20" s="22">
        <f t="shared" si="4"/>
        <v>4469</v>
      </c>
      <c r="L20" s="23">
        <f t="shared" si="5"/>
        <v>5776.8</v>
      </c>
      <c r="M20" s="23">
        <f t="shared" si="6"/>
        <v>-970.10000000000036</v>
      </c>
      <c r="N20" s="24">
        <f t="shared" si="7"/>
        <v>135.32117669086901</v>
      </c>
      <c r="O20" s="23">
        <v>3894.9</v>
      </c>
      <c r="P20" s="23">
        <v>3894.9</v>
      </c>
      <c r="Q20" s="23">
        <v>3894.9</v>
      </c>
      <c r="S20" s="25">
        <f t="shared" si="8"/>
        <v>5776800</v>
      </c>
      <c r="T20" s="25">
        <f t="shared" si="9"/>
        <v>4806700</v>
      </c>
      <c r="U20" s="25">
        <f t="shared" si="11"/>
        <v>4806700</v>
      </c>
      <c r="W20" s="26">
        <v>171</v>
      </c>
      <c r="X20" s="27">
        <f t="shared" si="0"/>
        <v>-4</v>
      </c>
    </row>
    <row r="21" spans="1:24" x14ac:dyDescent="0.2">
      <c r="A21" s="14">
        <v>17</v>
      </c>
      <c r="B21" s="15" t="s">
        <v>35</v>
      </c>
      <c r="C21" s="28">
        <v>118</v>
      </c>
      <c r="D21" s="17">
        <v>270.10000000000002</v>
      </c>
      <c r="E21" s="17">
        <f t="shared" si="1"/>
        <v>3241.2</v>
      </c>
      <c r="F21" s="28"/>
      <c r="G21" s="28"/>
      <c r="H21" s="19">
        <f t="shared" si="2"/>
        <v>0</v>
      </c>
      <c r="I21" s="20">
        <f t="shared" si="3"/>
        <v>3241.2</v>
      </c>
      <c r="J21" s="21">
        <v>6161.9</v>
      </c>
      <c r="K21" s="22">
        <f t="shared" si="4"/>
        <v>6408.4</v>
      </c>
      <c r="L21" s="23">
        <f t="shared" si="5"/>
        <v>3895.4</v>
      </c>
      <c r="M21" s="23">
        <f t="shared" si="6"/>
        <v>-654.20000000000027</v>
      </c>
      <c r="N21" s="24">
        <f t="shared" si="7"/>
        <v>95.617425644822916</v>
      </c>
      <c r="O21" s="23">
        <v>2626.4</v>
      </c>
      <c r="P21" s="23">
        <v>2626.4</v>
      </c>
      <c r="Q21" s="23">
        <v>2626.4</v>
      </c>
      <c r="S21" s="25">
        <f t="shared" si="8"/>
        <v>3895400</v>
      </c>
      <c r="T21" s="25">
        <f t="shared" si="9"/>
        <v>3241200</v>
      </c>
      <c r="U21" s="25">
        <f t="shared" si="11"/>
        <v>3241200</v>
      </c>
      <c r="W21" s="26">
        <v>257</v>
      </c>
      <c r="X21" s="27">
        <f t="shared" si="0"/>
        <v>-139</v>
      </c>
    </row>
    <row r="22" spans="1:24" x14ac:dyDescent="0.2">
      <c r="A22" s="14">
        <v>18</v>
      </c>
      <c r="B22" s="15" t="s">
        <v>36</v>
      </c>
      <c r="C22" s="28">
        <v>20</v>
      </c>
      <c r="D22" s="17">
        <v>50.933</v>
      </c>
      <c r="E22" s="17">
        <f t="shared" si="1"/>
        <v>611.20000000000005</v>
      </c>
      <c r="F22" s="18"/>
      <c r="G22" s="18"/>
      <c r="H22" s="19">
        <f t="shared" si="2"/>
        <v>0</v>
      </c>
      <c r="I22" s="20">
        <f>H22+E22</f>
        <v>611.20000000000005</v>
      </c>
      <c r="J22" s="21">
        <v>393.2</v>
      </c>
      <c r="K22" s="22">
        <f t="shared" si="4"/>
        <v>408.9</v>
      </c>
      <c r="L22" s="23">
        <f t="shared" si="5"/>
        <v>734.6</v>
      </c>
      <c r="M22" s="23">
        <f t="shared" si="6"/>
        <v>-123.39999999999998</v>
      </c>
      <c r="N22" s="24">
        <f t="shared" si="7"/>
        <v>16.207460732984291</v>
      </c>
      <c r="O22" s="23">
        <v>495.3</v>
      </c>
      <c r="P22" s="23">
        <v>495.3</v>
      </c>
      <c r="Q22" s="23">
        <v>495.3</v>
      </c>
      <c r="S22" s="25">
        <f t="shared" si="8"/>
        <v>734600</v>
      </c>
      <c r="T22" s="25">
        <f t="shared" si="9"/>
        <v>611200</v>
      </c>
      <c r="U22" s="25">
        <f t="shared" si="11"/>
        <v>611200</v>
      </c>
      <c r="W22" s="26">
        <v>36</v>
      </c>
      <c r="X22" s="27">
        <f t="shared" si="0"/>
        <v>-16</v>
      </c>
    </row>
    <row r="23" spans="1:24" s="45" customFormat="1" x14ac:dyDescent="0.2">
      <c r="A23" s="34"/>
      <c r="B23" s="34" t="s">
        <v>37</v>
      </c>
      <c r="C23" s="35">
        <f>SUM(C5:C22)</f>
        <v>2358</v>
      </c>
      <c r="D23" s="36">
        <f>SUM(D5:D22)</f>
        <v>5648.1549999999997</v>
      </c>
      <c r="E23" s="36">
        <f t="shared" ref="E23:Q23" si="12">SUM(E5:E22)</f>
        <v>67777.899999999994</v>
      </c>
      <c r="F23" s="37">
        <f t="shared" si="12"/>
        <v>1</v>
      </c>
      <c r="G23" s="37">
        <f t="shared" si="12"/>
        <v>6.7</v>
      </c>
      <c r="H23" s="37">
        <f t="shared" si="12"/>
        <v>6.7</v>
      </c>
      <c r="I23" s="36">
        <f t="shared" si="12"/>
        <v>67784.599999999991</v>
      </c>
      <c r="J23" s="36">
        <f t="shared" si="12"/>
        <v>54926.100000000006</v>
      </c>
      <c r="K23" s="38">
        <f t="shared" si="12"/>
        <v>57123.300000000017</v>
      </c>
      <c r="L23" s="39">
        <f t="shared" si="12"/>
        <v>81465.2</v>
      </c>
      <c r="M23" s="39">
        <f t="shared" si="12"/>
        <v>-13680.599999999999</v>
      </c>
      <c r="N23" s="40">
        <f>SUM(N5:N22)</f>
        <v>1910.6965262881433</v>
      </c>
      <c r="O23" s="39">
        <f t="shared" si="12"/>
        <v>54926.100000000006</v>
      </c>
      <c r="P23" s="39">
        <f t="shared" si="12"/>
        <v>54926.100000000006</v>
      </c>
      <c r="Q23" s="39">
        <f t="shared" si="12"/>
        <v>54926.100000000006</v>
      </c>
      <c r="R23" s="41"/>
      <c r="S23" s="42">
        <f>SUM(S5:S22)</f>
        <v>81465200</v>
      </c>
      <c r="T23" s="43">
        <f t="shared" ref="T23:U23" si="13">SUM(T5:T22)</f>
        <v>67784600</v>
      </c>
      <c r="U23" s="44">
        <f t="shared" si="13"/>
        <v>66616800</v>
      </c>
      <c r="W23" s="46">
        <f>SUM(W5:W22)</f>
        <v>2631</v>
      </c>
      <c r="X23" s="46">
        <f>SUM(X5:X22)</f>
        <v>-273</v>
      </c>
    </row>
    <row r="24" spans="1:24" s="47" customFormat="1" hidden="1" x14ac:dyDescent="0.2">
      <c r="I24" s="48">
        <f>I23/J23-100%</f>
        <v>0.23410546170217783</v>
      </c>
      <c r="J24" s="49"/>
      <c r="K24" s="48">
        <f>K23/J23-100%</f>
        <v>4.0002840179805377E-2</v>
      </c>
      <c r="L24" s="48"/>
      <c r="M24" s="48"/>
      <c r="N24" s="48"/>
      <c r="O24" s="50">
        <v>54926.1</v>
      </c>
      <c r="P24" s="48"/>
      <c r="Q24" s="48"/>
      <c r="R24" s="51"/>
      <c r="S24" s="52"/>
      <c r="T24" s="53"/>
      <c r="U24" s="53"/>
    </row>
    <row r="25" spans="1:24" s="47" customFormat="1" hidden="1" x14ac:dyDescent="0.2">
      <c r="A25" s="47">
        <v>1</v>
      </c>
      <c r="B25" s="47">
        <v>2</v>
      </c>
      <c r="C25" s="47">
        <v>3</v>
      </c>
      <c r="D25" s="47">
        <v>4</v>
      </c>
      <c r="E25" s="47">
        <v>5</v>
      </c>
      <c r="F25" s="47">
        <v>6</v>
      </c>
      <c r="G25" s="47">
        <v>7</v>
      </c>
      <c r="H25" s="47">
        <v>8</v>
      </c>
      <c r="I25" s="47">
        <v>9</v>
      </c>
      <c r="J25" s="47">
        <v>10</v>
      </c>
      <c r="K25" s="47">
        <v>11</v>
      </c>
      <c r="L25" s="47">
        <v>12</v>
      </c>
      <c r="M25" s="47">
        <v>13</v>
      </c>
      <c r="O25" s="47">
        <v>14</v>
      </c>
      <c r="P25" s="47">
        <v>15</v>
      </c>
      <c r="Q25" s="47">
        <v>16</v>
      </c>
      <c r="R25" s="51"/>
      <c r="S25" s="52"/>
      <c r="T25" s="53"/>
      <c r="U25" s="53"/>
    </row>
    <row r="26" spans="1:24" s="54" customFormat="1" hidden="1" x14ac:dyDescent="0.2">
      <c r="L26" s="54">
        <f>(L27/1000)/I23</f>
        <v>1.2018246032284621</v>
      </c>
      <c r="S26" s="55"/>
      <c r="T26" s="53"/>
      <c r="U26" s="53"/>
    </row>
    <row r="27" spans="1:24" hidden="1" x14ac:dyDescent="0.2">
      <c r="L27" s="36">
        <v>81465200</v>
      </c>
    </row>
    <row r="28" spans="1:24" hidden="1" x14ac:dyDescent="0.2"/>
    <row r="29" spans="1:24" hidden="1" x14ac:dyDescent="0.2"/>
    <row r="30" spans="1:24" hidden="1" x14ac:dyDescent="0.2">
      <c r="E30" s="57">
        <f>L23/E23</f>
        <v>1.2019434063315624</v>
      </c>
      <c r="F30" s="58">
        <f>100%-E30</f>
        <v>-0.20194340633156238</v>
      </c>
    </row>
    <row r="31" spans="1:24" hidden="1" x14ac:dyDescent="0.2">
      <c r="E31" s="56">
        <f>ROUND(C23*E30,0)</f>
        <v>2834</v>
      </c>
      <c r="F31" s="56">
        <f>ROUND(C23*F30,0)</f>
        <v>-476</v>
      </c>
    </row>
    <row r="32" spans="1:24" hidden="1" x14ac:dyDescent="0.2">
      <c r="E32" s="56">
        <f>E31+F31</f>
        <v>2358</v>
      </c>
    </row>
    <row r="33" spans="1:24" hidden="1" x14ac:dyDescent="0.2"/>
    <row r="34" spans="1:24" s="56" customFormat="1" hidden="1" x14ac:dyDescent="0.2">
      <c r="A34" s="1"/>
      <c r="B34" s="1"/>
      <c r="J34" s="1"/>
      <c r="K34" s="1"/>
      <c r="L34" s="1"/>
      <c r="M34" s="1"/>
      <c r="N34" s="1"/>
      <c r="O34" s="1"/>
      <c r="P34" s="1"/>
      <c r="Q34" s="1"/>
      <c r="R34" s="1"/>
      <c r="S34" s="1"/>
      <c r="T34" s="1"/>
      <c r="U34" s="1"/>
      <c r="V34" s="1"/>
      <c r="W34" s="1"/>
      <c r="X34" s="1"/>
    </row>
    <row r="35" spans="1:24" s="56" customFormat="1" hidden="1" x14ac:dyDescent="0.2">
      <c r="A35" s="1"/>
      <c r="B35" s="1"/>
      <c r="J35" s="1"/>
      <c r="K35" s="1"/>
      <c r="L35" s="1"/>
      <c r="M35" s="1"/>
      <c r="N35" s="1"/>
      <c r="O35" s="1"/>
      <c r="P35" s="1"/>
      <c r="Q35" s="1"/>
      <c r="R35" s="1"/>
      <c r="S35" s="1"/>
      <c r="T35" s="1"/>
      <c r="U35" s="1"/>
      <c r="V35" s="1"/>
      <c r="W35" s="1"/>
      <c r="X35" s="1"/>
    </row>
    <row r="36" spans="1:24" s="56" customFormat="1" hidden="1" x14ac:dyDescent="0.2">
      <c r="A36" s="1"/>
      <c r="B36" s="1"/>
      <c r="E36" s="56">
        <f>E23/C23</f>
        <v>28.74380831212892</v>
      </c>
      <c r="F36" s="56">
        <f>L23/E36</f>
        <v>2834.1825521298242</v>
      </c>
      <c r="J36" s="1"/>
      <c r="K36" s="1"/>
      <c r="L36" s="1"/>
      <c r="M36" s="1"/>
      <c r="N36" s="1"/>
      <c r="O36" s="1"/>
      <c r="P36" s="1"/>
      <c r="Q36" s="1"/>
      <c r="R36" s="1"/>
      <c r="S36" s="1"/>
      <c r="T36" s="1"/>
      <c r="U36" s="1"/>
      <c r="V36" s="1"/>
      <c r="W36" s="1"/>
      <c r="X36" s="1"/>
    </row>
    <row r="37" spans="1:24" s="56" customFormat="1" hidden="1" x14ac:dyDescent="0.2">
      <c r="A37" s="1"/>
      <c r="B37" s="1"/>
      <c r="J37" s="1"/>
      <c r="K37" s="1"/>
      <c r="L37" s="1"/>
      <c r="M37" s="1"/>
      <c r="N37" s="1"/>
      <c r="O37" s="1"/>
      <c r="P37" s="1"/>
      <c r="Q37" s="1"/>
      <c r="R37" s="1"/>
      <c r="S37" s="1"/>
      <c r="T37" s="1"/>
      <c r="U37" s="1"/>
      <c r="V37" s="1"/>
      <c r="W37" s="1"/>
      <c r="X37" s="1"/>
    </row>
    <row r="38" spans="1:24" s="56" customFormat="1" hidden="1" x14ac:dyDescent="0.2">
      <c r="A38" s="1"/>
      <c r="B38" s="1"/>
      <c r="J38" s="1"/>
      <c r="K38" s="1"/>
      <c r="L38" s="1"/>
      <c r="M38" s="1"/>
      <c r="N38" s="1"/>
      <c r="O38" s="1"/>
      <c r="P38" s="1"/>
      <c r="Q38" s="1"/>
      <c r="R38" s="1"/>
      <c r="S38" s="1"/>
      <c r="T38" s="1"/>
      <c r="U38" s="1"/>
      <c r="V38" s="1"/>
      <c r="W38" s="1"/>
      <c r="X38" s="1"/>
    </row>
  </sheetData>
  <sheetProtection selectLockedCells="1" selectUnlockedCells="1"/>
  <mergeCells count="3">
    <mergeCell ref="O3:Q3"/>
    <mergeCell ref="S4:U4"/>
    <mergeCell ref="A2:Q2"/>
  </mergeCells>
  <pageMargins left="0.52013888888888893" right="0.2361111111111111" top="0.32013888888888886" bottom="0.3298611111111111" header="0.51180555555555551" footer="0.51180555555555551"/>
  <pageSetup paperSize="9" scale="84"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ЖКХ</vt:lpstr>
      <vt:lpstr>ЖКХ!Область_печати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Александровна Павлова</dc:creator>
  <cp:lastModifiedBy>Елена Александровна Павлова</cp:lastModifiedBy>
  <dcterms:created xsi:type="dcterms:W3CDTF">2021-08-19T08:39:12Z</dcterms:created>
  <dcterms:modified xsi:type="dcterms:W3CDTF">2021-08-30T15:20:22Z</dcterms:modified>
</cp:coreProperties>
</file>