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дистанц" sheetId="1" r:id="rId1"/>
  </sheets>
  <definedNames>
    <definedName name="_xlnm.Print_Titles" localSheetId="0">дистанц!$A:$B</definedName>
    <definedName name="_xlnm.Print_Area" localSheetId="0">дистанц!$A$1:$BA$27</definedName>
  </definedNames>
  <calcPr calcId="145621"/>
</workbook>
</file>

<file path=xl/calcChain.xml><?xml version="1.0" encoding="utf-8"?>
<calcChain xmlns="http://schemas.openxmlformats.org/spreadsheetml/2006/main">
  <c r="AO25" i="1" l="1"/>
  <c r="AN25" i="1"/>
  <c r="AJ25" i="1"/>
  <c r="AI25" i="1"/>
  <c r="AE25" i="1"/>
  <c r="AD25" i="1"/>
  <c r="Z25" i="1"/>
  <c r="V25" i="1"/>
  <c r="R25" i="1"/>
  <c r="N25" i="1"/>
  <c r="J25" i="1"/>
  <c r="F25" i="1"/>
  <c r="S24" i="1"/>
  <c r="O24" i="1"/>
  <c r="P24" i="1" s="1"/>
  <c r="K24" i="1"/>
  <c r="H24" i="1"/>
  <c r="G24" i="1"/>
  <c r="S23" i="1"/>
  <c r="O23" i="1"/>
  <c r="P23" i="1" s="1"/>
  <c r="K23" i="1"/>
  <c r="H23" i="1"/>
  <c r="G23" i="1"/>
  <c r="S22" i="1"/>
  <c r="O22" i="1"/>
  <c r="P22" i="1" s="1"/>
  <c r="K22" i="1"/>
  <c r="H22" i="1"/>
  <c r="G22" i="1"/>
  <c r="S21" i="1"/>
  <c r="O21" i="1"/>
  <c r="Q21" i="1" s="1"/>
  <c r="K21" i="1"/>
  <c r="H21" i="1"/>
  <c r="G21" i="1"/>
  <c r="I21" i="1" s="1"/>
  <c r="S20" i="1"/>
  <c r="T20" i="1" s="1"/>
  <c r="O20" i="1"/>
  <c r="L20" i="1"/>
  <c r="K20" i="1"/>
  <c r="G20" i="1"/>
  <c r="T19" i="1"/>
  <c r="S19" i="1"/>
  <c r="Q19" i="1"/>
  <c r="O19" i="1"/>
  <c r="L19" i="1"/>
  <c r="K19" i="1"/>
  <c r="M19" i="1" s="1"/>
  <c r="I19" i="1"/>
  <c r="G19" i="1"/>
  <c r="S18" i="1"/>
  <c r="T18" i="1" s="1"/>
  <c r="O18" i="1"/>
  <c r="L18" i="1"/>
  <c r="K18" i="1"/>
  <c r="G18" i="1"/>
  <c r="T17" i="1"/>
  <c r="S17" i="1"/>
  <c r="O17" i="1"/>
  <c r="K17" i="1"/>
  <c r="M17" i="1" s="1"/>
  <c r="G17" i="1"/>
  <c r="S16" i="1"/>
  <c r="T16" i="1" s="1"/>
  <c r="O16" i="1"/>
  <c r="L16" i="1"/>
  <c r="K16" i="1"/>
  <c r="I16" i="1"/>
  <c r="G16" i="1"/>
  <c r="S15" i="1"/>
  <c r="T15" i="1" s="1"/>
  <c r="O15" i="1"/>
  <c r="L15" i="1"/>
  <c r="K15" i="1"/>
  <c r="G15" i="1"/>
  <c r="T14" i="1"/>
  <c r="S14" i="1"/>
  <c r="O14" i="1"/>
  <c r="K14" i="1"/>
  <c r="L14" i="1" s="1"/>
  <c r="G14" i="1"/>
  <c r="T13" i="1"/>
  <c r="S13" i="1"/>
  <c r="O13" i="1"/>
  <c r="K13" i="1"/>
  <c r="L13" i="1" s="1"/>
  <c r="G13" i="1"/>
  <c r="T12" i="1"/>
  <c r="S12" i="1"/>
  <c r="O12" i="1"/>
  <c r="K12" i="1"/>
  <c r="M12" i="1" s="1"/>
  <c r="G12" i="1"/>
  <c r="T11" i="1"/>
  <c r="S11" i="1"/>
  <c r="O11" i="1"/>
  <c r="K11" i="1"/>
  <c r="L11" i="1" s="1"/>
  <c r="G11" i="1"/>
  <c r="AF10" i="1"/>
  <c r="AG10" i="1" s="1"/>
  <c r="T10" i="1"/>
  <c r="S10" i="1"/>
  <c r="O10" i="1"/>
  <c r="K10" i="1"/>
  <c r="L10" i="1" s="1"/>
  <c r="G10" i="1"/>
  <c r="AF9" i="1"/>
  <c r="AG9" i="1" s="1"/>
  <c r="T9" i="1"/>
  <c r="S9" i="1"/>
  <c r="O9" i="1"/>
  <c r="K9" i="1"/>
  <c r="L9" i="1" s="1"/>
  <c r="G9" i="1"/>
  <c r="AF8" i="1"/>
  <c r="AG8" i="1" s="1"/>
  <c r="T8" i="1"/>
  <c r="S8" i="1"/>
  <c r="O8" i="1"/>
  <c r="K8" i="1"/>
  <c r="L8" i="1" s="1"/>
  <c r="G8" i="1"/>
  <c r="AF7" i="1"/>
  <c r="T7" i="1"/>
  <c r="S7" i="1"/>
  <c r="S25" i="1" s="1"/>
  <c r="O7" i="1"/>
  <c r="O25" i="1" s="1"/>
  <c r="K7" i="1"/>
  <c r="L7" i="1" s="1"/>
  <c r="G7" i="1"/>
  <c r="AK5" i="1"/>
  <c r="AF5" i="1"/>
  <c r="AF20" i="1" s="1"/>
  <c r="AG20" i="1" s="1"/>
  <c r="AA5" i="1"/>
  <c r="W5" i="1"/>
  <c r="W13" i="1" s="1"/>
  <c r="X13" i="1" s="1"/>
  <c r="W7" i="1" l="1"/>
  <c r="AS8" i="1"/>
  <c r="U8" i="1"/>
  <c r="W8" i="1"/>
  <c r="X8" i="1" s="1"/>
  <c r="AS9" i="1"/>
  <c r="U9" i="1"/>
  <c r="W9" i="1"/>
  <c r="X9" i="1" s="1"/>
  <c r="AS10" i="1"/>
  <c r="U10" i="1"/>
  <c r="W10" i="1"/>
  <c r="X10" i="1" s="1"/>
  <c r="AS11" i="1"/>
  <c r="U11" i="1"/>
  <c r="W11" i="1"/>
  <c r="X11" i="1" s="1"/>
  <c r="L12" i="1"/>
  <c r="U12" i="1"/>
  <c r="W12" i="1"/>
  <c r="X12" i="1" s="1"/>
  <c r="U13" i="1"/>
  <c r="AF14" i="1"/>
  <c r="AG14" i="1" s="1"/>
  <c r="L17" i="1"/>
  <c r="AF17" i="1"/>
  <c r="AG17" i="1" s="1"/>
  <c r="AF19" i="1"/>
  <c r="AG19" i="1" s="1"/>
  <c r="P21" i="1"/>
  <c r="I22" i="1"/>
  <c r="I23" i="1"/>
  <c r="I24" i="1"/>
  <c r="M8" i="1"/>
  <c r="M9" i="1"/>
  <c r="M10" i="1"/>
  <c r="M11" i="1"/>
  <c r="AF11" i="1"/>
  <c r="AG11" i="1" s="1"/>
  <c r="AF12" i="1"/>
  <c r="AG12" i="1" s="1"/>
  <c r="AF13" i="1"/>
  <c r="AG13" i="1" s="1"/>
  <c r="AF15" i="1"/>
  <c r="AG15" i="1" s="1"/>
  <c r="AF16" i="1"/>
  <c r="AG16" i="1" s="1"/>
  <c r="AF18" i="1"/>
  <c r="AG18" i="1" s="1"/>
  <c r="Q22" i="1"/>
  <c r="Q23" i="1"/>
  <c r="Q24" i="1"/>
  <c r="G25" i="1"/>
  <c r="AS7" i="1"/>
  <c r="H7" i="1"/>
  <c r="I7" i="1" s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24" i="1"/>
  <c r="AK23" i="1"/>
  <c r="AK22" i="1"/>
  <c r="AK21" i="1"/>
  <c r="AT13" i="1"/>
  <c r="Q7" i="1"/>
  <c r="AT7" i="1"/>
  <c r="Y8" i="1"/>
  <c r="AH8" i="1"/>
  <c r="AT8" i="1"/>
  <c r="Y9" i="1"/>
  <c r="AH9" i="1"/>
  <c r="AT9" i="1"/>
  <c r="Y10" i="1"/>
  <c r="AH10" i="1"/>
  <c r="AT10" i="1"/>
  <c r="Y11" i="1"/>
  <c r="AH11" i="1"/>
  <c r="AT11" i="1"/>
  <c r="Q12" i="1"/>
  <c r="Y12" i="1"/>
  <c r="AT12" i="1"/>
  <c r="Q13" i="1"/>
  <c r="Y13" i="1"/>
  <c r="AH13" i="1"/>
  <c r="L21" i="1"/>
  <c r="L25" i="1" s="1"/>
  <c r="M21" i="1"/>
  <c r="AT22" i="1"/>
  <c r="L22" i="1"/>
  <c r="M22" i="1"/>
  <c r="L23" i="1"/>
  <c r="M23" i="1" s="1"/>
  <c r="AT24" i="1"/>
  <c r="L24" i="1"/>
  <c r="M24" i="1"/>
  <c r="W24" i="1"/>
  <c r="W23" i="1"/>
  <c r="AT23" i="1" s="1"/>
  <c r="W22" i="1"/>
  <c r="W21" i="1"/>
  <c r="AT21" i="1" s="1"/>
  <c r="AF24" i="1"/>
  <c r="AF23" i="1"/>
  <c r="AS23" i="1" s="1"/>
  <c r="AF22" i="1"/>
  <c r="AF21" i="1"/>
  <c r="AS21" i="1" s="1"/>
  <c r="AP5" i="1"/>
  <c r="K25" i="1"/>
  <c r="M7" i="1"/>
  <c r="P7" i="1"/>
  <c r="U7" i="1"/>
  <c r="X7" i="1"/>
  <c r="Y7" i="1" s="1"/>
  <c r="AG7" i="1"/>
  <c r="H8" i="1"/>
  <c r="AV8" i="1" s="1"/>
  <c r="AY8" i="1" s="1"/>
  <c r="P8" i="1"/>
  <c r="H9" i="1"/>
  <c r="AV9" i="1" s="1"/>
  <c r="AY9" i="1" s="1"/>
  <c r="P9" i="1"/>
  <c r="H10" i="1"/>
  <c r="AV10" i="1" s="1"/>
  <c r="AY10" i="1" s="1"/>
  <c r="P10" i="1"/>
  <c r="H11" i="1"/>
  <c r="AV11" i="1" s="1"/>
  <c r="AY11" i="1" s="1"/>
  <c r="P11" i="1"/>
  <c r="H12" i="1"/>
  <c r="AV12" i="1" s="1"/>
  <c r="AY12" i="1" s="1"/>
  <c r="P12" i="1"/>
  <c r="H13" i="1"/>
  <c r="AV13" i="1" s="1"/>
  <c r="AY13" i="1" s="1"/>
  <c r="M13" i="1"/>
  <c r="P13" i="1"/>
  <c r="AS14" i="1"/>
  <c r="H14" i="1"/>
  <c r="M14" i="1"/>
  <c r="P14" i="1"/>
  <c r="U14" i="1"/>
  <c r="W14" i="1"/>
  <c r="AH14" i="1"/>
  <c r="AS15" i="1"/>
  <c r="H15" i="1"/>
  <c r="M15" i="1"/>
  <c r="P15" i="1"/>
  <c r="U15" i="1"/>
  <c r="W15" i="1"/>
  <c r="AH15" i="1"/>
  <c r="AS16" i="1"/>
  <c r="H16" i="1"/>
  <c r="AV16" i="1" s="1"/>
  <c r="AY16" i="1" s="1"/>
  <c r="M16" i="1"/>
  <c r="P16" i="1"/>
  <c r="U16" i="1"/>
  <c r="W16" i="1"/>
  <c r="AH16" i="1"/>
  <c r="AS17" i="1"/>
  <c r="H17" i="1"/>
  <c r="P17" i="1"/>
  <c r="U17" i="1"/>
  <c r="W17" i="1"/>
  <c r="AH17" i="1"/>
  <c r="AS18" i="1"/>
  <c r="H18" i="1"/>
  <c r="M18" i="1"/>
  <c r="P18" i="1"/>
  <c r="U18" i="1"/>
  <c r="W18" i="1"/>
  <c r="AH18" i="1"/>
  <c r="H19" i="1"/>
  <c r="AV19" i="1" s="1"/>
  <c r="AY19" i="1" s="1"/>
  <c r="P19" i="1"/>
  <c r="U19" i="1"/>
  <c r="W19" i="1"/>
  <c r="AH19" i="1"/>
  <c r="AS20" i="1"/>
  <c r="H20" i="1"/>
  <c r="M20" i="1"/>
  <c r="P20" i="1"/>
  <c r="U20" i="1"/>
  <c r="W20" i="1"/>
  <c r="AH20" i="1"/>
  <c r="T21" i="1"/>
  <c r="U21" i="1"/>
  <c r="T22" i="1"/>
  <c r="AS22" i="1"/>
  <c r="U22" i="1"/>
  <c r="T23" i="1"/>
  <c r="U23" i="1"/>
  <c r="T24" i="1"/>
  <c r="AS24" i="1"/>
  <c r="T25" i="1" l="1"/>
  <c r="AS19" i="1"/>
  <c r="AH12" i="1"/>
  <c r="AS13" i="1"/>
  <c r="AS12" i="1"/>
  <c r="U24" i="1"/>
  <c r="X18" i="1"/>
  <c r="AT18" i="1"/>
  <c r="Y18" i="1"/>
  <c r="X17" i="1"/>
  <c r="AT17" i="1"/>
  <c r="Y17" i="1"/>
  <c r="AV17" i="1"/>
  <c r="AY17" i="1" s="1"/>
  <c r="I17" i="1"/>
  <c r="X20" i="1"/>
  <c r="AT20" i="1"/>
  <c r="Y20" i="1"/>
  <c r="Q20" i="1"/>
  <c r="X19" i="1"/>
  <c r="AT19" i="1"/>
  <c r="Y19" i="1"/>
  <c r="AV18" i="1"/>
  <c r="AY18" i="1" s="1"/>
  <c r="I18" i="1"/>
  <c r="X16" i="1"/>
  <c r="AT16" i="1"/>
  <c r="Y16" i="1"/>
  <c r="Q16" i="1"/>
  <c r="X15" i="1"/>
  <c r="AT15" i="1"/>
  <c r="Y15" i="1"/>
  <c r="Q15" i="1"/>
  <c r="X14" i="1"/>
  <c r="AT14" i="1"/>
  <c r="Y14" i="1"/>
  <c r="Q14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H22" i="1"/>
  <c r="AG22" i="1"/>
  <c r="AV22" i="1" s="1"/>
  <c r="AY22" i="1" s="1"/>
  <c r="AH24" i="1"/>
  <c r="AG24" i="1"/>
  <c r="AV24" i="1" s="1"/>
  <c r="AY24" i="1" s="1"/>
  <c r="Y22" i="1"/>
  <c r="X22" i="1"/>
  <c r="Y24" i="1"/>
  <c r="X24" i="1"/>
  <c r="I12" i="1"/>
  <c r="Q11" i="1"/>
  <c r="I10" i="1"/>
  <c r="Q9" i="1"/>
  <c r="I8" i="1"/>
  <c r="AH7" i="1"/>
  <c r="AL22" i="1"/>
  <c r="AW22" i="1" s="1"/>
  <c r="AZ22" i="1" s="1"/>
  <c r="AL24" i="1"/>
  <c r="AW24" i="1" s="1"/>
  <c r="AZ24" i="1" s="1"/>
  <c r="AM8" i="1"/>
  <c r="AL8" i="1"/>
  <c r="AW8" i="1" s="1"/>
  <c r="AZ8" i="1" s="1"/>
  <c r="AM10" i="1"/>
  <c r="AL10" i="1"/>
  <c r="AW10" i="1" s="1"/>
  <c r="AZ10" i="1" s="1"/>
  <c r="AM12" i="1"/>
  <c r="AL12" i="1"/>
  <c r="AW12" i="1" s="1"/>
  <c r="AZ12" i="1" s="1"/>
  <c r="AM14" i="1"/>
  <c r="AL14" i="1"/>
  <c r="AM16" i="1"/>
  <c r="AL16" i="1"/>
  <c r="AM18" i="1"/>
  <c r="AL18" i="1"/>
  <c r="AM20" i="1"/>
  <c r="AL20" i="1"/>
  <c r="AC8" i="1"/>
  <c r="AB8" i="1"/>
  <c r="AC10" i="1"/>
  <c r="AB10" i="1"/>
  <c r="AC12" i="1"/>
  <c r="AB12" i="1"/>
  <c r="AC14" i="1"/>
  <c r="AB14" i="1"/>
  <c r="AC16" i="1"/>
  <c r="AB16" i="1"/>
  <c r="AC18" i="1"/>
  <c r="AB18" i="1"/>
  <c r="AC20" i="1"/>
  <c r="AB20" i="1"/>
  <c r="AB22" i="1"/>
  <c r="AC22" i="1" s="1"/>
  <c r="AU22" i="1"/>
  <c r="AB24" i="1"/>
  <c r="AC24" i="1" s="1"/>
  <c r="AU24" i="1"/>
  <c r="AU8" i="1"/>
  <c r="AS25" i="1"/>
  <c r="AV20" i="1"/>
  <c r="AY20" i="1" s="1"/>
  <c r="I20" i="1"/>
  <c r="Q18" i="1"/>
  <c r="Q17" i="1"/>
  <c r="AV15" i="1"/>
  <c r="AY15" i="1" s="1"/>
  <c r="I15" i="1"/>
  <c r="AV14" i="1"/>
  <c r="AY14" i="1" s="1"/>
  <c r="I14" i="1"/>
  <c r="P25" i="1"/>
  <c r="AH21" i="1"/>
  <c r="AG21" i="1"/>
  <c r="AV21" i="1" s="1"/>
  <c r="AY21" i="1" s="1"/>
  <c r="AG23" i="1"/>
  <c r="AV23" i="1" s="1"/>
  <c r="AY23" i="1" s="1"/>
  <c r="X21" i="1"/>
  <c r="Y21" i="1" s="1"/>
  <c r="X23" i="1"/>
  <c r="Y23" i="1" s="1"/>
  <c r="I13" i="1"/>
  <c r="I11" i="1"/>
  <c r="Q10" i="1"/>
  <c r="I9" i="1"/>
  <c r="Q8" i="1"/>
  <c r="AT25" i="1"/>
  <c r="AF25" i="1"/>
  <c r="W25" i="1"/>
  <c r="AL21" i="1"/>
  <c r="AW21" i="1" s="1"/>
  <c r="AZ21" i="1" s="1"/>
  <c r="AL23" i="1"/>
  <c r="AW23" i="1" s="1"/>
  <c r="AZ23" i="1" s="1"/>
  <c r="AK25" i="1"/>
  <c r="AL7" i="1"/>
  <c r="AM7" i="1" s="1"/>
  <c r="AL9" i="1"/>
  <c r="AW9" i="1" s="1"/>
  <c r="AZ9" i="1" s="1"/>
  <c r="AL11" i="1"/>
  <c r="AW11" i="1" s="1"/>
  <c r="AZ11" i="1" s="1"/>
  <c r="AL13" i="1"/>
  <c r="AW13" i="1" s="1"/>
  <c r="AZ13" i="1" s="1"/>
  <c r="AL15" i="1"/>
  <c r="AM15" i="1" s="1"/>
  <c r="AL17" i="1"/>
  <c r="AM17" i="1" s="1"/>
  <c r="AL19" i="1"/>
  <c r="AM19" i="1" s="1"/>
  <c r="AA25" i="1"/>
  <c r="AC7" i="1"/>
  <c r="AB7" i="1"/>
  <c r="AC9" i="1"/>
  <c r="AB9" i="1"/>
  <c r="AC11" i="1"/>
  <c r="AB11" i="1"/>
  <c r="AC13" i="1"/>
  <c r="AB13" i="1"/>
  <c r="AC15" i="1"/>
  <c r="AB15" i="1"/>
  <c r="AC17" i="1"/>
  <c r="AB17" i="1"/>
  <c r="AC19" i="1"/>
  <c r="AB19" i="1"/>
  <c r="AB21" i="1"/>
  <c r="AU21" i="1"/>
  <c r="AB23" i="1"/>
  <c r="AC23" i="1" s="1"/>
  <c r="AU23" i="1"/>
  <c r="AU9" i="1"/>
  <c r="H25" i="1"/>
  <c r="H31" i="1" s="1"/>
  <c r="AV7" i="1"/>
  <c r="AH23" i="1" l="1"/>
  <c r="X25" i="1"/>
  <c r="AC21" i="1"/>
  <c r="AB25" i="1"/>
  <c r="AM13" i="1"/>
  <c r="AM11" i="1"/>
  <c r="AM9" i="1"/>
  <c r="AM23" i="1"/>
  <c r="AM21" i="1"/>
  <c r="AM24" i="1"/>
  <c r="AM22" i="1"/>
  <c r="AP25" i="1"/>
  <c r="AQ7" i="1"/>
  <c r="AR7" i="1" s="1"/>
  <c r="AU7" i="1"/>
  <c r="AQ9" i="1"/>
  <c r="AX9" i="1" s="1"/>
  <c r="BA9" i="1" s="1"/>
  <c r="AQ11" i="1"/>
  <c r="AX11" i="1" s="1"/>
  <c r="BA11" i="1" s="1"/>
  <c r="AU11" i="1"/>
  <c r="AQ13" i="1"/>
  <c r="AX13" i="1" s="1"/>
  <c r="BA13" i="1" s="1"/>
  <c r="AU13" i="1"/>
  <c r="AQ15" i="1"/>
  <c r="AX15" i="1" s="1"/>
  <c r="BA15" i="1" s="1"/>
  <c r="AR15" i="1"/>
  <c r="AU15" i="1"/>
  <c r="AQ17" i="1"/>
  <c r="AX17" i="1" s="1"/>
  <c r="BA17" i="1" s="1"/>
  <c r="AU17" i="1"/>
  <c r="AQ19" i="1"/>
  <c r="AX19" i="1" s="1"/>
  <c r="BA19" i="1" s="1"/>
  <c r="AU19" i="1"/>
  <c r="AQ21" i="1"/>
  <c r="AX21" i="1" s="1"/>
  <c r="BA21" i="1" s="1"/>
  <c r="AQ23" i="1"/>
  <c r="AX23" i="1" s="1"/>
  <c r="BA23" i="1" s="1"/>
  <c r="AG25" i="1"/>
  <c r="H28" i="1" s="1"/>
  <c r="AW15" i="1"/>
  <c r="AZ15" i="1" s="1"/>
  <c r="AW20" i="1"/>
  <c r="AZ20" i="1" s="1"/>
  <c r="AW18" i="1"/>
  <c r="AZ18" i="1" s="1"/>
  <c r="AY7" i="1"/>
  <c r="AY25" i="1" s="1"/>
  <c r="AV25" i="1"/>
  <c r="AL25" i="1"/>
  <c r="AQ8" i="1"/>
  <c r="AX8" i="1" s="1"/>
  <c r="BA8" i="1" s="1"/>
  <c r="AQ10" i="1"/>
  <c r="AX10" i="1" s="1"/>
  <c r="BA10" i="1" s="1"/>
  <c r="AU10" i="1"/>
  <c r="AQ12" i="1"/>
  <c r="AX12" i="1" s="1"/>
  <c r="BA12" i="1" s="1"/>
  <c r="AU12" i="1"/>
  <c r="AQ14" i="1"/>
  <c r="AX14" i="1" s="1"/>
  <c r="BA14" i="1" s="1"/>
  <c r="AR14" i="1"/>
  <c r="AU14" i="1"/>
  <c r="AQ16" i="1"/>
  <c r="AX16" i="1" s="1"/>
  <c r="BA16" i="1" s="1"/>
  <c r="AU16" i="1"/>
  <c r="AQ18" i="1"/>
  <c r="AX18" i="1" s="1"/>
  <c r="BA18" i="1" s="1"/>
  <c r="AU18" i="1"/>
  <c r="AQ20" i="1"/>
  <c r="AX20" i="1" s="1"/>
  <c r="BA20" i="1" s="1"/>
  <c r="AU20" i="1"/>
  <c r="AQ22" i="1"/>
  <c r="AR22" i="1" s="1"/>
  <c r="AQ24" i="1"/>
  <c r="AX24" i="1" s="1"/>
  <c r="BA24" i="1" s="1"/>
  <c r="AW7" i="1"/>
  <c r="AW14" i="1"/>
  <c r="AZ14" i="1" s="1"/>
  <c r="AW16" i="1"/>
  <c r="AZ16" i="1" s="1"/>
  <c r="AW19" i="1"/>
  <c r="AZ19" i="1" s="1"/>
  <c r="AW17" i="1"/>
  <c r="AZ17" i="1" s="1"/>
  <c r="AR18" i="1" l="1"/>
  <c r="AR10" i="1"/>
  <c r="AR8" i="1"/>
  <c r="AR23" i="1"/>
  <c r="AR21" i="1"/>
  <c r="AR19" i="1"/>
  <c r="AR11" i="1"/>
  <c r="AR9" i="1"/>
  <c r="AX22" i="1"/>
  <c r="BA22" i="1" s="1"/>
  <c r="AW25" i="1"/>
  <c r="AZ26" i="1" s="1"/>
  <c r="AZ7" i="1"/>
  <c r="AZ25" i="1" s="1"/>
  <c r="AR24" i="1"/>
  <c r="AR20" i="1"/>
  <c r="AR16" i="1"/>
  <c r="AR12" i="1"/>
  <c r="AF28" i="1"/>
  <c r="AV27" i="1"/>
  <c r="AY26" i="1"/>
  <c r="AR17" i="1"/>
  <c r="AR13" i="1"/>
  <c r="AS31" i="1"/>
  <c r="AY27" i="1"/>
  <c r="AU25" i="1"/>
  <c r="AQ25" i="1"/>
  <c r="AX7" i="1"/>
  <c r="AX25" i="1" l="1"/>
  <c r="BA26" i="1" s="1"/>
  <c r="BA7" i="1"/>
  <c r="BA25" i="1" s="1"/>
  <c r="BA27" i="1" s="1"/>
  <c r="AZ27" i="1"/>
</calcChain>
</file>

<file path=xl/comments1.xml><?xml version="1.0" encoding="utf-8"?>
<comments xmlns="http://schemas.openxmlformats.org/spreadsheetml/2006/main">
  <authors>
    <author>Егорова Юлия Васильевна</author>
  </authors>
  <commentList>
    <comment ref="AF5" authorId="0">
      <text>
        <r>
          <rPr>
            <b/>
            <sz val="9"/>
            <color indexed="81"/>
            <rFont val="Tahoma"/>
            <family val="2"/>
            <charset val="204"/>
          </rPr>
          <t>Егорова Юлия Васильевна:
средняя стоимость в месяц:</t>
        </r>
        <r>
          <rPr>
            <sz val="9"/>
            <color indexed="81"/>
            <rFont val="Tahoma"/>
            <family val="2"/>
            <charset val="204"/>
          </rPr>
          <t xml:space="preserve">
10340 - расчетная величина на 2021
2 - межуровнеый коэффициент
4 недели
18 часов в неделю
1,302 - начисления
8 часов в день
(10340*2:4:18*1,302*8)
</t>
        </r>
      </text>
    </comment>
  </commentList>
</comments>
</file>

<file path=xl/sharedStrings.xml><?xml version="1.0" encoding="utf-8"?>
<sst xmlns="http://schemas.openxmlformats.org/spreadsheetml/2006/main" count="54" uniqueCount="35">
  <si>
    <t xml:space="preserve">Субсидии бюджетам муниципальных образований Ленинградской области на организацию электронного и дистанционного обучения детей-инвалидов на 2022 год и на плановый период 2023 и 2024 годов </t>
  </si>
  <si>
    <t>№ п/п</t>
  </si>
  <si>
    <t>Наименование муниципальных районов и городского поселения</t>
  </si>
  <si>
    <t>Доля софинансирования</t>
  </si>
  <si>
    <t>Приобретение компьютерного, телекоммуникационного и специализированного оборудования  для оснащения рабочих мест детей-инвалидов</t>
  </si>
  <si>
    <t>Техническое сопровождение электронного и дистанционного обучения по адресам проживания детей-инвалидов</t>
  </si>
  <si>
    <t>Организация   электронного и дистанционного обучения детей-инвалидов, обучающихся в муниципальных общеобразовательных организациях</t>
  </si>
  <si>
    <t>Расчетный объем средств</t>
  </si>
  <si>
    <t>Объем субсидий i-му муниципальному району</t>
  </si>
  <si>
    <t>в закон</t>
  </si>
  <si>
    <t>суммарное количетво детей-инвалидов, обучающихся на дому, зачисленных в ООО</t>
  </si>
  <si>
    <t>субсидия</t>
  </si>
  <si>
    <t>планируемая среднегодовая численность детей-инвалидов, обучающихся с использованием электронного и дистанционного обучения</t>
  </si>
  <si>
    <t>планируемая среднегодовая численность детей-инвалидов, обучающихся с использованием электронного и дистанционного обучения на 01 января</t>
  </si>
  <si>
    <t>планируемая среднегодовая численность детей-инвалидов, обучающихся с использованием электронного и дистанционного обучения на 01 сентября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</si>
  <si>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</si>
  <si>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</si>
  <si>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</si>
  <si>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</si>
  <si>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</si>
  <si>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</si>
  <si>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</si>
  <si>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</si>
  <si>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</si>
  <si>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</si>
  <si>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</si>
  <si>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</si>
  <si>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</si>
  <si>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</si>
  <si>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</si>
  <si>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</si>
  <si>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</si>
  <si>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</si>
  <si>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</si>
  <si>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Приложение 27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</si>
</sst>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(* #,##0.00_);_(* \(#,##0.00\);_(* \-??_);_(@_)"/>
    <numFmt numFmtId="165" formatCode="_(* #,##0_);_(* \(#,##0\);_(* \-??_);_(@_)"/>
    <numFmt numFmtId="166" formatCode="0.000%"/>
    <numFmt numFmtId="167" formatCode="#,##0.000000000000000"/>
    <numFmt numFmtId="168" formatCode="#,##0.0"/>
    <numFmt numFmtId="169" formatCode="_-* #,##0.0\ _₽_-;\-* #,##0.0\ _₽_-;_-* &quot;-&quot;?\ _₽_-;_-@_-"/>
    <numFmt numFmtId="170" formatCode="_(* #,##0.000_);_(* \(#,##0.000\);_(* \-??_);_(@_)"/>
    <numFmt numFmtId="171" formatCode="_-* #,##0.00_р_._-;\-* #,##0.00_р_._-;_-* \-??_р_._-;_-@_-"/>
    <numFmt numFmtId="172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7"/>
      <name val="Arial Cyr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2">
    <xf numFmtId="0" fontId="0" fillId="0" borderId="0"/>
    <xf numFmtId="164" fontId="2" fillId="0" borderId="0" applyBorder="0" applyProtection="0"/>
    <xf numFmtId="9" fontId="2" fillId="0" borderId="0" applyBorder="0" applyProtection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5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71" fontId="2" fillId="0" borderId="0" applyBorder="0" applyProtection="0"/>
    <xf numFmtId="171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72" fontId="2" fillId="0" borderId="0" applyFill="0" applyBorder="0" applyAlignment="0" applyProtection="0"/>
  </cellStyleXfs>
  <cellXfs count="55">
    <xf numFmtId="0" fontId="0" fillId="0" borderId="0" xfId="0"/>
    <xf numFmtId="0" fontId="4" fillId="0" borderId="0" xfId="3" applyFont="1" applyBorder="1" applyAlignment="1">
      <alignment vertical="center" wrapText="1"/>
    </xf>
    <xf numFmtId="0" fontId="5" fillId="0" borderId="0" xfId="3" applyFont="1"/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9" fillId="0" borderId="0" xfId="3" applyFont="1"/>
    <xf numFmtId="0" fontId="8" fillId="0" borderId="1" xfId="3" applyFont="1" applyFill="1" applyBorder="1" applyAlignment="1">
      <alignment vertical="center" wrapText="1"/>
    </xf>
    <xf numFmtId="165" fontId="8" fillId="0" borderId="1" xfId="1" applyNumberFormat="1" applyFont="1" applyFill="1" applyBorder="1" applyAlignment="1" applyProtection="1">
      <alignment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0" xfId="3" applyFont="1" applyFill="1"/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vertical="center" wrapText="1"/>
    </xf>
    <xf numFmtId="166" fontId="8" fillId="0" borderId="1" xfId="2" applyNumberFormat="1" applyFont="1" applyFill="1" applyBorder="1" applyAlignment="1" applyProtection="1">
      <alignment vertical="center" wrapText="1"/>
    </xf>
    <xf numFmtId="165" fontId="10" fillId="0" borderId="1" xfId="1" applyNumberFormat="1" applyFont="1" applyBorder="1" applyAlignment="1" applyProtection="1">
      <alignment vertical="center" wrapText="1"/>
    </xf>
    <xf numFmtId="165" fontId="10" fillId="0" borderId="1" xfId="1" applyNumberFormat="1" applyFont="1" applyBorder="1" applyAlignment="1" applyProtection="1">
      <alignment horizontal="left" vertical="center" wrapText="1"/>
    </xf>
    <xf numFmtId="167" fontId="7" fillId="2" borderId="1" xfId="1" applyNumberFormat="1" applyFont="1" applyFill="1" applyBorder="1" applyAlignment="1" applyProtection="1">
      <alignment vertical="center" wrapText="1"/>
    </xf>
    <xf numFmtId="165" fontId="10" fillId="0" borderId="1" xfId="1" applyNumberFormat="1" applyFont="1" applyFill="1" applyBorder="1" applyAlignment="1" applyProtection="1">
      <alignment vertical="center" wrapText="1"/>
    </xf>
    <xf numFmtId="165" fontId="5" fillId="0" borderId="1" xfId="1" applyNumberFormat="1" applyFont="1" applyBorder="1" applyAlignment="1" applyProtection="1">
      <alignment vertical="center" wrapText="1"/>
    </xf>
    <xf numFmtId="4" fontId="10" fillId="0" borderId="1" xfId="1" applyNumberFormat="1" applyFont="1" applyBorder="1" applyAlignment="1" applyProtection="1">
      <alignment horizontal="center" vertical="center" wrapText="1"/>
    </xf>
    <xf numFmtId="168" fontId="5" fillId="0" borderId="1" xfId="3" applyNumberFormat="1" applyFont="1" applyFill="1" applyBorder="1" applyAlignment="1">
      <alignment horizontal="center"/>
    </xf>
    <xf numFmtId="169" fontId="5" fillId="0" borderId="0" xfId="3" applyNumberFormat="1" applyFont="1"/>
    <xf numFmtId="0" fontId="11" fillId="0" borderId="1" xfId="3" applyFont="1" applyBorder="1" applyAlignment="1">
      <alignment vertical="center" wrapText="1"/>
    </xf>
    <xf numFmtId="170" fontId="12" fillId="0" borderId="1" xfId="1" applyNumberFormat="1" applyFont="1" applyFill="1" applyBorder="1" applyAlignment="1" applyProtection="1">
      <alignment vertical="center" wrapText="1"/>
    </xf>
    <xf numFmtId="165" fontId="13" fillId="0" borderId="1" xfId="1" applyNumberFormat="1" applyFont="1" applyBorder="1" applyAlignment="1" applyProtection="1">
      <alignment vertical="center" wrapText="1"/>
    </xf>
    <xf numFmtId="165" fontId="13" fillId="3" borderId="1" xfId="1" applyNumberFormat="1" applyFont="1" applyFill="1" applyBorder="1" applyAlignment="1" applyProtection="1">
      <alignment vertical="center" wrapText="1"/>
    </xf>
    <xf numFmtId="0" fontId="14" fillId="0" borderId="1" xfId="3" applyFont="1" applyBorder="1" applyAlignment="1"/>
    <xf numFmtId="165" fontId="12" fillId="0" borderId="1" xfId="1" applyNumberFormat="1" applyFont="1" applyBorder="1" applyAlignment="1" applyProtection="1">
      <alignment vertical="center" wrapText="1"/>
    </xf>
    <xf numFmtId="4" fontId="12" fillId="3" borderId="1" xfId="1" applyNumberFormat="1" applyFont="1" applyFill="1" applyBorder="1" applyAlignment="1" applyProtection="1">
      <alignment horizontal="center" vertical="center" wrapText="1"/>
    </xf>
    <xf numFmtId="4" fontId="12" fillId="0" borderId="1" xfId="1" applyNumberFormat="1" applyFont="1" applyBorder="1" applyAlignment="1" applyProtection="1">
      <alignment horizontal="center" vertical="center" wrapText="1"/>
    </xf>
    <xf numFmtId="168" fontId="12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3" applyFont="1" applyAlignment="1"/>
    <xf numFmtId="0" fontId="5" fillId="0" borderId="0" xfId="3" applyFont="1" applyFill="1"/>
    <xf numFmtId="168" fontId="5" fillId="0" borderId="0" xfId="3" applyNumberFormat="1" applyFont="1"/>
    <xf numFmtId="165" fontId="5" fillId="0" borderId="0" xfId="3" applyNumberFormat="1" applyFont="1"/>
    <xf numFmtId="164" fontId="5" fillId="0" borderId="0" xfId="1" applyFont="1" applyBorder="1" applyAlignment="1" applyProtection="1"/>
    <xf numFmtId="10" fontId="5" fillId="0" borderId="0" xfId="3" applyNumberFormat="1" applyFont="1"/>
    <xf numFmtId="4" fontId="5" fillId="3" borderId="0" xfId="3" applyNumberFormat="1" applyFont="1" applyFill="1"/>
    <xf numFmtId="0" fontId="5" fillId="3" borderId="0" xfId="3" applyFont="1" applyFill="1"/>
    <xf numFmtId="0" fontId="2" fillId="0" borderId="0" xfId="3"/>
    <xf numFmtId="0" fontId="5" fillId="0" borderId="0" xfId="3" applyFont="1" applyAlignment="1">
      <alignment horizontal="right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2" fillId="0" borderId="5" xfId="3" applyBorder="1" applyAlignment="1">
      <alignment horizontal="center" vertical="center" wrapText="1"/>
    </xf>
    <xf numFmtId="0" fontId="2" fillId="0" borderId="6" xfId="3" applyBorder="1" applyAlignment="1">
      <alignment horizontal="center" vertical="center" wrapText="1"/>
    </xf>
    <xf numFmtId="0" fontId="2" fillId="0" borderId="7" xfId="3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</cellXfs>
  <cellStyles count="102">
    <cellStyle name="Обычный" xfId="0" builtinId="0"/>
    <cellStyle name="Обычный 10" xfId="4"/>
    <cellStyle name="Обычный 10 2" xfId="5"/>
    <cellStyle name="Обычный 10 2 2" xfId="6"/>
    <cellStyle name="Обычный 10 3" xfId="7"/>
    <cellStyle name="Обычный 11" xfId="8"/>
    <cellStyle name="Обычный 12" xfId="9"/>
    <cellStyle name="Обычный 13" xfId="10"/>
    <cellStyle name="Обычный 14" xfId="11"/>
    <cellStyle name="Обычный 2" xfId="12"/>
    <cellStyle name="Обычный 2 2" xfId="3"/>
    <cellStyle name="Обычный 2 2 2" xfId="13"/>
    <cellStyle name="Обычный 2 3" xfId="14"/>
    <cellStyle name="Обычный 2_СВОД%20по%20МО_2015_на%20контр.цифры(1)" xfId="15"/>
    <cellStyle name="Обычный 3" xfId="16"/>
    <cellStyle name="Обычный 3 2" xfId="17"/>
    <cellStyle name="Обычный 4" xfId="18"/>
    <cellStyle name="Обычный 4 2" xfId="19"/>
    <cellStyle name="Обычный 5" xfId="20"/>
    <cellStyle name="Обычный 5 2" xfId="21"/>
    <cellStyle name="Обычный 6" xfId="22"/>
    <cellStyle name="Обычный 6 2" xfId="23"/>
    <cellStyle name="Обычный 7" xfId="24"/>
    <cellStyle name="Обычный 7 2" xfId="25"/>
    <cellStyle name="Обычный 8" xfId="26"/>
    <cellStyle name="Обычный 8 2" xfId="27"/>
    <cellStyle name="Обычный 8 2 2" xfId="28"/>
    <cellStyle name="Обычный 8 3" xfId="29"/>
    <cellStyle name="Обычный 9" xfId="30"/>
    <cellStyle name="Обычный 9 2" xfId="31"/>
    <cellStyle name="Обычный 9 2 2" xfId="32"/>
    <cellStyle name="Обычный 9 3" xfId="33"/>
    <cellStyle name="Процентный" xfId="2" builtinId="5"/>
    <cellStyle name="Процентный 2" xfId="34"/>
    <cellStyle name="Процентный 2 2" xfId="35"/>
    <cellStyle name="Процентный 2 2 2" xfId="36"/>
    <cellStyle name="Процентный 2 3" xfId="37"/>
    <cellStyle name="Процентный 3" xfId="38"/>
    <cellStyle name="Процентный 3 2" xfId="39"/>
    <cellStyle name="Процентный 3 2 2" xfId="40"/>
    <cellStyle name="Процентный 3 2 2 2" xfId="41"/>
    <cellStyle name="Процентный 3 2 3" xfId="42"/>
    <cellStyle name="Процентный 3 3" xfId="43"/>
    <cellStyle name="Процентный 3 3 2" xfId="44"/>
    <cellStyle name="Процентный 3 3 2 2" xfId="45"/>
    <cellStyle name="Процентный 3 3 3" xfId="46"/>
    <cellStyle name="Процентный 3 4" xfId="47"/>
    <cellStyle name="Процентный 3 4 2" xfId="48"/>
    <cellStyle name="Процентный 3 4 2 2" xfId="49"/>
    <cellStyle name="Процентный 3 4 3" xfId="50"/>
    <cellStyle name="Процентный 3 5" xfId="51"/>
    <cellStyle name="Процентный 3 5 2" xfId="52"/>
    <cellStyle name="Процентный 3 6" xfId="53"/>
    <cellStyle name="Процентный 4" xfId="54"/>
    <cellStyle name="Процентный 4 2" xfId="55"/>
    <cellStyle name="Процентный 4 2 2" xfId="56"/>
    <cellStyle name="Процентный 4 3" xfId="57"/>
    <cellStyle name="Процентный 5" xfId="58"/>
    <cellStyle name="Процентный 6" xfId="59"/>
    <cellStyle name="Процентный 7" xfId="60"/>
    <cellStyle name="Финансовый" xfId="1" builtinId="3"/>
    <cellStyle name="Финансовый 10" xfId="61"/>
    <cellStyle name="Финансовый 2" xfId="62"/>
    <cellStyle name="Финансовый 2 2" xfId="63"/>
    <cellStyle name="Финансовый 2 2 2" xfId="64"/>
    <cellStyle name="Финансовый 2 2 2 2" xfId="65"/>
    <cellStyle name="Финансовый 2 2 3" xfId="66"/>
    <cellStyle name="Финансовый 2 3" xfId="67"/>
    <cellStyle name="Финансовый 2 3 2" xfId="68"/>
    <cellStyle name="Финансовый 2 4" xfId="69"/>
    <cellStyle name="Финансовый 3" xfId="70"/>
    <cellStyle name="Финансовый 3 2" xfId="71"/>
    <cellStyle name="Финансовый 3 2 2" xfId="72"/>
    <cellStyle name="Финансовый 3 3" xfId="73"/>
    <cellStyle name="Финансовый 4" xfId="74"/>
    <cellStyle name="Финансовый 4 2" xfId="75"/>
    <cellStyle name="Финансовый 4 2 2" xfId="76"/>
    <cellStyle name="Финансовый 4 2 2 2" xfId="77"/>
    <cellStyle name="Финансовый 4 2 3" xfId="78"/>
    <cellStyle name="Финансовый 4 3" xfId="79"/>
    <cellStyle name="Финансовый 4 3 2" xfId="80"/>
    <cellStyle name="Финансовый 4 3 2 2" xfId="81"/>
    <cellStyle name="Финансовый 4 3 3" xfId="82"/>
    <cellStyle name="Финансовый 4 4" xfId="83"/>
    <cellStyle name="Финансовый 4 4 2" xfId="84"/>
    <cellStyle name="Финансовый 4 4 2 2" xfId="85"/>
    <cellStyle name="Финансовый 4 4 3" xfId="86"/>
    <cellStyle name="Финансовый 4 5" xfId="87"/>
    <cellStyle name="Финансовый 4 5 2" xfId="88"/>
    <cellStyle name="Финансовый 4 6" xfId="89"/>
    <cellStyle name="Финансовый 5" xfId="90"/>
    <cellStyle name="Финансовый 5 2" xfId="91"/>
    <cellStyle name="Финансовый 5 2 2" xfId="92"/>
    <cellStyle name="Финансовый 5 3" xfId="93"/>
    <cellStyle name="Финансовый 6" xfId="94"/>
    <cellStyle name="Финансовый 6 2" xfId="95"/>
    <cellStyle name="Финансовый 7" xfId="96"/>
    <cellStyle name="Финансовый 7 2" xfId="97"/>
    <cellStyle name="Финансовый 7 2 2" xfId="98"/>
    <cellStyle name="Финансовый 7 3" xfId="99"/>
    <cellStyle name="Финансовый 8" xfId="100"/>
    <cellStyle name="Финансовый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L31"/>
  <sheetViews>
    <sheetView tabSelected="1" view="pageBreakPreview" zoomScale="60" zoomScaleNormal="85" workbookViewId="0">
      <pane xSplit="5" ySplit="6" topLeftCell="F7" activePane="bottomRight" state="frozen"/>
      <selection pane="topRight" activeCell="I1" sqref="I1"/>
      <selection pane="bottomLeft" activeCell="A7" sqref="A7"/>
      <selection pane="bottomRight" activeCell="BC11" sqref="BC11"/>
    </sheetView>
  </sheetViews>
  <sheetFormatPr defaultRowHeight="12.75" x14ac:dyDescent="0.2"/>
  <cols>
    <col min="1" max="1" width="4" style="2" customWidth="1"/>
    <col min="2" max="2" width="18.85546875" style="2" customWidth="1"/>
    <col min="3" max="3" width="7" style="35" bestFit="1" customWidth="1"/>
    <col min="4" max="5" width="7" style="35" customWidth="1"/>
    <col min="6" max="7" width="12.140625" style="2" customWidth="1"/>
    <col min="8" max="8" width="11.85546875" style="2" customWidth="1"/>
    <col min="9" max="9" width="0.28515625" style="2" hidden="1" customWidth="1"/>
    <col min="10" max="11" width="12.140625" style="2" customWidth="1"/>
    <col min="12" max="12" width="12" style="2" customWidth="1"/>
    <col min="13" max="13" width="1.140625" style="2" hidden="1" customWidth="1"/>
    <col min="14" max="16" width="12.140625" style="2" customWidth="1"/>
    <col min="17" max="17" width="0.28515625" style="2" hidden="1" customWidth="1"/>
    <col min="18" max="18" width="12.28515625" style="2" customWidth="1"/>
    <col min="19" max="19" width="12.140625" style="2" customWidth="1"/>
    <col min="20" max="20" width="12" style="2" customWidth="1"/>
    <col min="21" max="21" width="1.42578125" style="2" hidden="1" customWidth="1"/>
    <col min="22" max="22" width="14.42578125" style="2" customWidth="1"/>
    <col min="23" max="24" width="12.140625" style="2" customWidth="1"/>
    <col min="25" max="25" width="1.28515625" style="2" hidden="1" customWidth="1"/>
    <col min="26" max="26" width="11.85546875" style="2" customWidth="1"/>
    <col min="27" max="27" width="12.140625" style="2" customWidth="1"/>
    <col min="28" max="28" width="12" style="2" customWidth="1"/>
    <col min="29" max="29" width="1.42578125" style="2" hidden="1" customWidth="1"/>
    <col min="30" max="31" width="13.7109375" style="2" hidden="1" customWidth="1"/>
    <col min="32" max="33" width="12.140625" style="2" hidden="1" customWidth="1"/>
    <col min="34" max="34" width="0.140625" style="2" hidden="1" customWidth="1"/>
    <col min="35" max="35" width="11.7109375" style="2" hidden="1" customWidth="1"/>
    <col min="36" max="36" width="13.28515625" style="2" hidden="1" customWidth="1"/>
    <col min="37" max="38" width="12.140625" style="2" hidden="1" customWidth="1"/>
    <col min="39" max="39" width="1.42578125" style="2" hidden="1" customWidth="1"/>
    <col min="40" max="40" width="11.28515625" style="2" hidden="1" customWidth="1"/>
    <col min="41" max="41" width="11.140625" style="2" hidden="1" customWidth="1"/>
    <col min="42" max="43" width="12.140625" style="2" hidden="1" customWidth="1"/>
    <col min="44" max="44" width="1.7109375" style="2" hidden="1" customWidth="1"/>
    <col min="45" max="50" width="13.28515625" style="2" hidden="1" customWidth="1"/>
    <col min="51" max="51" width="9" style="2" bestFit="1" customWidth="1"/>
    <col min="52" max="52" width="9.140625" style="2" customWidth="1"/>
    <col min="53" max="53" width="9" style="2" bestFit="1" customWidth="1"/>
    <col min="54" max="1000" width="9.140625" style="2" customWidth="1"/>
    <col min="1001" max="16384" width="9.140625" style="42"/>
  </cols>
  <sheetData>
    <row r="1" spans="1:54" x14ac:dyDescent="0.2">
      <c r="BA1" s="43" t="s">
        <v>34</v>
      </c>
    </row>
    <row r="2" spans="1:54" ht="40.5" customHeight="1" x14ac:dyDescent="0.2">
      <c r="A2" s="44"/>
      <c r="B2" s="44"/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54" ht="12" customHeight="1" x14ac:dyDescent="0.25">
      <c r="A3" s="3"/>
      <c r="B3" s="3"/>
      <c r="C3" s="4"/>
      <c r="D3" s="4"/>
      <c r="E3" s="4"/>
    </row>
    <row r="4" spans="1:54" s="5" customFormat="1" ht="16.5" customHeight="1" x14ac:dyDescent="0.2">
      <c r="A4" s="46" t="s">
        <v>1</v>
      </c>
      <c r="B4" s="46" t="s">
        <v>2</v>
      </c>
      <c r="C4" s="47" t="s">
        <v>3</v>
      </c>
      <c r="D4" s="48"/>
      <c r="E4" s="49"/>
      <c r="F4" s="53" t="s">
        <v>4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 t="s">
        <v>5</v>
      </c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 t="s">
        <v>6</v>
      </c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4" t="s">
        <v>7</v>
      </c>
      <c r="AT4" s="54"/>
      <c r="AU4" s="54"/>
      <c r="AV4" s="54" t="s">
        <v>8</v>
      </c>
      <c r="AW4" s="54"/>
      <c r="AX4" s="54"/>
      <c r="AY4" s="54" t="s">
        <v>9</v>
      </c>
      <c r="AZ4" s="54"/>
      <c r="BA4" s="54"/>
    </row>
    <row r="5" spans="1:54" s="11" customFormat="1" ht="128.25" customHeight="1" x14ac:dyDescent="0.2">
      <c r="A5" s="46"/>
      <c r="B5" s="46"/>
      <c r="C5" s="50"/>
      <c r="D5" s="51"/>
      <c r="E5" s="52"/>
      <c r="F5" s="6" t="s">
        <v>10</v>
      </c>
      <c r="G5" s="7">
        <v>100000</v>
      </c>
      <c r="H5" s="8" t="s">
        <v>11</v>
      </c>
      <c r="I5" s="8"/>
      <c r="J5" s="6" t="s">
        <v>10</v>
      </c>
      <c r="K5" s="7">
        <v>100000</v>
      </c>
      <c r="L5" s="8" t="s">
        <v>11</v>
      </c>
      <c r="M5" s="8"/>
      <c r="N5" s="6" t="s">
        <v>10</v>
      </c>
      <c r="O5" s="7">
        <v>100000</v>
      </c>
      <c r="P5" s="8" t="s">
        <v>11</v>
      </c>
      <c r="Q5" s="8" t="s">
        <v>11</v>
      </c>
      <c r="R5" s="6" t="s">
        <v>12</v>
      </c>
      <c r="S5" s="9">
        <v>572</v>
      </c>
      <c r="T5" s="8" t="s">
        <v>11</v>
      </c>
      <c r="U5" s="8"/>
      <c r="V5" s="6" t="s">
        <v>12</v>
      </c>
      <c r="W5" s="9">
        <f>S5</f>
        <v>572</v>
      </c>
      <c r="X5" s="8" t="s">
        <v>11</v>
      </c>
      <c r="Y5" s="8"/>
      <c r="Z5" s="6" t="s">
        <v>12</v>
      </c>
      <c r="AA5" s="9">
        <f>S5</f>
        <v>572</v>
      </c>
      <c r="AB5" s="8" t="s">
        <v>11</v>
      </c>
      <c r="AC5" s="8" t="s">
        <v>11</v>
      </c>
      <c r="AD5" s="6" t="s">
        <v>13</v>
      </c>
      <c r="AE5" s="6" t="s">
        <v>14</v>
      </c>
      <c r="AF5" s="6">
        <f>ROUND(10340*2/4/18*1.302*8,1)</f>
        <v>2991.7</v>
      </c>
      <c r="AG5" s="8" t="s">
        <v>11</v>
      </c>
      <c r="AH5" s="8"/>
      <c r="AI5" s="6" t="s">
        <v>13</v>
      </c>
      <c r="AJ5" s="6" t="s">
        <v>14</v>
      </c>
      <c r="AK5" s="6">
        <f>AF5</f>
        <v>2991.7</v>
      </c>
      <c r="AL5" s="8" t="s">
        <v>11</v>
      </c>
      <c r="AM5" s="8"/>
      <c r="AN5" s="6" t="s">
        <v>13</v>
      </c>
      <c r="AO5" s="6" t="s">
        <v>14</v>
      </c>
      <c r="AP5" s="6">
        <f>AF5</f>
        <v>2991.7</v>
      </c>
      <c r="AQ5" s="8" t="s">
        <v>11</v>
      </c>
      <c r="AR5" s="8" t="s">
        <v>11</v>
      </c>
      <c r="AS5" s="10">
        <v>2022</v>
      </c>
      <c r="AT5" s="10">
        <v>2023</v>
      </c>
      <c r="AU5" s="10">
        <v>2024</v>
      </c>
      <c r="AV5" s="10">
        <v>2022</v>
      </c>
      <c r="AW5" s="10">
        <v>2023</v>
      </c>
      <c r="AX5" s="10">
        <v>2024</v>
      </c>
      <c r="AY5" s="10">
        <v>2022</v>
      </c>
      <c r="AZ5" s="10">
        <v>2023</v>
      </c>
      <c r="BA5" s="10">
        <v>2024</v>
      </c>
    </row>
    <row r="6" spans="1:54" s="5" customFormat="1" ht="11.25" customHeight="1" x14ac:dyDescent="0.2">
      <c r="A6" s="46"/>
      <c r="B6" s="46"/>
      <c r="C6" s="10">
        <v>2022</v>
      </c>
      <c r="D6" s="10">
        <v>2023</v>
      </c>
      <c r="E6" s="10">
        <v>2024</v>
      </c>
      <c r="F6" s="53">
        <v>2022</v>
      </c>
      <c r="G6" s="53"/>
      <c r="H6" s="53"/>
      <c r="I6" s="12"/>
      <c r="J6" s="53">
        <v>2023</v>
      </c>
      <c r="K6" s="53"/>
      <c r="L6" s="53"/>
      <c r="M6" s="12"/>
      <c r="N6" s="53">
        <v>2024</v>
      </c>
      <c r="O6" s="53"/>
      <c r="P6" s="53"/>
      <c r="Q6" s="53"/>
      <c r="R6" s="53">
        <v>2022</v>
      </c>
      <c r="S6" s="53"/>
      <c r="T6" s="53"/>
      <c r="U6" s="12"/>
      <c r="V6" s="53">
        <v>2023</v>
      </c>
      <c r="W6" s="53"/>
      <c r="X6" s="53"/>
      <c r="Y6" s="12"/>
      <c r="Z6" s="53">
        <v>2024</v>
      </c>
      <c r="AA6" s="53"/>
      <c r="AB6" s="53"/>
      <c r="AC6" s="53"/>
      <c r="AD6" s="53">
        <v>2022</v>
      </c>
      <c r="AE6" s="53"/>
      <c r="AF6" s="53"/>
      <c r="AG6" s="53"/>
      <c r="AH6" s="12"/>
      <c r="AI6" s="53">
        <v>2023</v>
      </c>
      <c r="AJ6" s="53"/>
      <c r="AK6" s="53"/>
      <c r="AL6" s="53"/>
      <c r="AM6" s="12"/>
      <c r="AN6" s="53">
        <v>2024</v>
      </c>
      <c r="AO6" s="53"/>
      <c r="AP6" s="53"/>
      <c r="AQ6" s="53"/>
      <c r="AR6" s="53"/>
      <c r="AS6" s="13"/>
      <c r="AT6" s="13"/>
      <c r="AU6" s="13"/>
      <c r="AV6" s="13"/>
      <c r="AW6" s="13"/>
      <c r="AX6" s="13"/>
    </row>
    <row r="7" spans="1:54" ht="15" x14ac:dyDescent="0.2">
      <c r="A7" s="14">
        <v>1</v>
      </c>
      <c r="B7" s="15" t="s">
        <v>15</v>
      </c>
      <c r="C7" s="16">
        <v>0.11</v>
      </c>
      <c r="D7" s="16">
        <v>0.11</v>
      </c>
      <c r="E7" s="16">
        <v>0.11</v>
      </c>
      <c r="F7" s="17">
        <v>2</v>
      </c>
      <c r="G7" s="17">
        <f t="shared" ref="G7:G24" si="0">F7*$G$5</f>
        <v>200000</v>
      </c>
      <c r="H7" s="18">
        <f t="shared" ref="H7:H24" si="1">ROUND(G7*(1-C7),0)</f>
        <v>178000</v>
      </c>
      <c r="I7" s="19">
        <f t="shared" ref="I7:I24" si="2">IF(G7=0,0,(G7-H7)/G7*100)</f>
        <v>11</v>
      </c>
      <c r="J7" s="17">
        <v>0</v>
      </c>
      <c r="K7" s="17">
        <f t="shared" ref="K7:K24" si="3">J7*$K$5</f>
        <v>0</v>
      </c>
      <c r="L7" s="18">
        <f t="shared" ref="L7:L24" si="4">ROUND(K7*(1-D7),0)</f>
        <v>0</v>
      </c>
      <c r="M7" s="19">
        <f t="shared" ref="M7:M24" si="5">IF(K7=0,0,(K7-L7)/K7*100)</f>
        <v>0</v>
      </c>
      <c r="N7" s="17">
        <v>0</v>
      </c>
      <c r="O7" s="17">
        <f t="shared" ref="O7:O24" si="6">N7*$O$5</f>
        <v>0</v>
      </c>
      <c r="P7" s="18">
        <f t="shared" ref="P7:P24" si="7">ROUND(O7*(1-E7),0)</f>
        <v>0</v>
      </c>
      <c r="Q7" s="19">
        <f t="shared" ref="Q7:Q24" si="8">IF(O7=0,0,(O7-P7)/O7*100)</f>
        <v>0</v>
      </c>
      <c r="R7" s="20">
        <v>8</v>
      </c>
      <c r="S7" s="17">
        <f>ROUND(R7*$S$5*12,0)</f>
        <v>54912</v>
      </c>
      <c r="T7" s="18">
        <f>ROUNDDOWN(S7*(1-C7),0)</f>
        <v>48871</v>
      </c>
      <c r="U7" s="19">
        <f t="shared" ref="U7:U24" si="9">IF(S7=0,0,(S7-T7)/S7*100)</f>
        <v>11.001238344988346</v>
      </c>
      <c r="V7" s="20">
        <v>8</v>
      </c>
      <c r="W7" s="17">
        <f t="shared" ref="W7:W24" si="10">V7*$W$5*12</f>
        <v>54912</v>
      </c>
      <c r="X7" s="18">
        <f>ROUNDDOWN(W7*(1-D7),0)</f>
        <v>48871</v>
      </c>
      <c r="Y7" s="19">
        <f t="shared" ref="Y7:Y24" si="11">IF(W7=0,0,(W7-X7)/W7*100)</f>
        <v>11.001238344988346</v>
      </c>
      <c r="Z7" s="20">
        <v>7</v>
      </c>
      <c r="AA7" s="17">
        <f t="shared" ref="AA7:AA24" si="12">Z7*$AA$5*12</f>
        <v>48048</v>
      </c>
      <c r="AB7" s="18">
        <f>ROUNDDOWN(AA7*(1-E7),0)</f>
        <v>42762</v>
      </c>
      <c r="AC7" s="19">
        <f t="shared" ref="AC7:AC24" si="13">IF(AA7=0,0,(AA7-AB7)/AA7*100)</f>
        <v>11.001498501498501</v>
      </c>
      <c r="AD7" s="17"/>
      <c r="AE7" s="17"/>
      <c r="AF7" s="17">
        <f>ROUND(AD7*$AF$5*5+AE7*$AF$5*4,1)</f>
        <v>0</v>
      </c>
      <c r="AG7" s="18">
        <f>ROUNDDOWN(AF7*(1-C7),0)</f>
        <v>0</v>
      </c>
      <c r="AH7" s="19" t="e">
        <f>(AF7-AG7)/AF7*100</f>
        <v>#DIV/0!</v>
      </c>
      <c r="AI7" s="17"/>
      <c r="AJ7" s="17"/>
      <c r="AK7" s="17">
        <f>ROUND(AI7*$AK$5*5+AJ7*$AK$5*4,0)</f>
        <v>0</v>
      </c>
      <c r="AL7" s="18">
        <f>ROUNDDOWN(AK7*(1-D7),0)</f>
        <v>0</v>
      </c>
      <c r="AM7" s="19" t="e">
        <f>(AK7-AL7)/AK7*100</f>
        <v>#DIV/0!</v>
      </c>
      <c r="AN7" s="17"/>
      <c r="AO7" s="17"/>
      <c r="AP7" s="17">
        <f>ROUND(AN7*$AP$5*5+AO7*$AP$5*4,0)</f>
        <v>0</v>
      </c>
      <c r="AQ7" s="18">
        <f>ROUNDDOWN(AP7*(1-E7),0)</f>
        <v>0</v>
      </c>
      <c r="AR7" s="19" t="e">
        <f>(AP7-AQ7)/AP7*100</f>
        <v>#DIV/0!</v>
      </c>
      <c r="AS7" s="21">
        <f t="shared" ref="AS7:AS24" si="14">G7+S7+AF7</f>
        <v>254912</v>
      </c>
      <c r="AT7" s="21">
        <f t="shared" ref="AT7:AT24" si="15">K7+W7+AK7</f>
        <v>54912</v>
      </c>
      <c r="AU7" s="21">
        <f t="shared" ref="AU7:AU24" si="16">O7+AA7+AP7</f>
        <v>48048</v>
      </c>
      <c r="AV7" s="22">
        <f t="shared" ref="AV7:AV24" si="17">H7+T7+AG7</f>
        <v>226871</v>
      </c>
      <c r="AW7" s="22">
        <f t="shared" ref="AW7:AW24" si="18">L7+X7+AL7</f>
        <v>48871</v>
      </c>
      <c r="AX7" s="22">
        <f t="shared" ref="AX7:AX24" si="19">P7+AB7+AQ7</f>
        <v>42762</v>
      </c>
      <c r="AY7" s="23">
        <f>ROUND(AV7/1000,1)</f>
        <v>226.9</v>
      </c>
      <c r="AZ7" s="23">
        <f t="shared" ref="AZ7:BA23" si="20">ROUND(AW7/1000,1)</f>
        <v>48.9</v>
      </c>
      <c r="BA7" s="23">
        <f t="shared" si="20"/>
        <v>42.8</v>
      </c>
      <c r="BB7" s="24"/>
    </row>
    <row r="8" spans="1:54" ht="15" x14ac:dyDescent="0.2">
      <c r="A8" s="14">
        <v>2</v>
      </c>
      <c r="B8" s="15" t="s">
        <v>16</v>
      </c>
      <c r="C8" s="16">
        <v>0.1</v>
      </c>
      <c r="D8" s="16">
        <v>0.1</v>
      </c>
      <c r="E8" s="16">
        <v>0.1</v>
      </c>
      <c r="F8" s="17">
        <v>5</v>
      </c>
      <c r="G8" s="17">
        <f t="shared" si="0"/>
        <v>500000</v>
      </c>
      <c r="H8" s="18">
        <f t="shared" si="1"/>
        <v>450000</v>
      </c>
      <c r="I8" s="19">
        <f t="shared" si="2"/>
        <v>10</v>
      </c>
      <c r="J8" s="17">
        <v>5</v>
      </c>
      <c r="K8" s="17">
        <f t="shared" si="3"/>
        <v>500000</v>
      </c>
      <c r="L8" s="18">
        <f t="shared" si="4"/>
        <v>450000</v>
      </c>
      <c r="M8" s="19">
        <f t="shared" si="5"/>
        <v>10</v>
      </c>
      <c r="N8" s="17">
        <v>2</v>
      </c>
      <c r="O8" s="17">
        <f t="shared" si="6"/>
        <v>200000</v>
      </c>
      <c r="P8" s="18">
        <f t="shared" si="7"/>
        <v>180000</v>
      </c>
      <c r="Q8" s="19">
        <f t="shared" si="8"/>
        <v>10</v>
      </c>
      <c r="R8" s="20">
        <v>12</v>
      </c>
      <c r="S8" s="17">
        <f t="shared" ref="S8:S24" si="21">ROUND(R8*$S$5*12,0)</f>
        <v>82368</v>
      </c>
      <c r="T8" s="18">
        <f t="shared" ref="T8:T24" si="22">ROUNDDOWN(S8*(1-C8),0)</f>
        <v>74131</v>
      </c>
      <c r="U8" s="19">
        <f t="shared" si="9"/>
        <v>10.000242812742814</v>
      </c>
      <c r="V8" s="20">
        <v>11</v>
      </c>
      <c r="W8" s="17">
        <f t="shared" si="10"/>
        <v>75504</v>
      </c>
      <c r="X8" s="18">
        <f t="shared" ref="X8:X24" si="23">ROUNDDOWN(W8*(1-D8),0)</f>
        <v>67953</v>
      </c>
      <c r="Y8" s="19">
        <f t="shared" si="11"/>
        <v>10.000794659885569</v>
      </c>
      <c r="Z8" s="20">
        <v>10</v>
      </c>
      <c r="AA8" s="17">
        <f t="shared" si="12"/>
        <v>68640</v>
      </c>
      <c r="AB8" s="18">
        <f t="shared" ref="AB8:AB24" si="24">ROUNDDOWN(AA8*(1-E8),0)</f>
        <v>61776</v>
      </c>
      <c r="AC8" s="19">
        <f t="shared" si="13"/>
        <v>10</v>
      </c>
      <c r="AD8" s="17"/>
      <c r="AE8" s="17"/>
      <c r="AF8" s="17">
        <f t="shared" ref="AF8:AF24" si="25">ROUND(AD8*$AF$5*5+AE8*$AF$5*4,0)</f>
        <v>0</v>
      </c>
      <c r="AG8" s="18">
        <f t="shared" ref="AG8:AG24" si="26">ROUNDDOWN(AF8*(1-C8),0)</f>
        <v>0</v>
      </c>
      <c r="AH8" s="19" t="e">
        <f t="shared" ref="AH8:AH24" si="27">(AF8-AG8)/AF8*100</f>
        <v>#DIV/0!</v>
      </c>
      <c r="AI8" s="17"/>
      <c r="AJ8" s="17"/>
      <c r="AK8" s="17">
        <f t="shared" ref="AK8:AK24" si="28">ROUND(AI8*$AK$5*5+AJ8*$AK$5*4,0)</f>
        <v>0</v>
      </c>
      <c r="AL8" s="18">
        <f t="shared" ref="AL8:AL24" si="29">ROUNDDOWN(AK8*(1-D8),0)</f>
        <v>0</v>
      </c>
      <c r="AM8" s="19" t="e">
        <f t="shared" ref="AM8:AM24" si="30">(AK8-AL8)/AK8*100</f>
        <v>#DIV/0!</v>
      </c>
      <c r="AN8" s="17"/>
      <c r="AO8" s="17"/>
      <c r="AP8" s="17">
        <f t="shared" ref="AP8:AP24" si="31">ROUND(AN8*$AP$5*5+AO8*$AP$5*4,0)</f>
        <v>0</v>
      </c>
      <c r="AQ8" s="18">
        <f t="shared" ref="AQ8:AQ24" si="32">ROUNDDOWN(AP8*(1-E8),0)</f>
        <v>0</v>
      </c>
      <c r="AR8" s="19" t="e">
        <f t="shared" ref="AR8:AR24" si="33">(AP8-AQ8)/AP8*100</f>
        <v>#DIV/0!</v>
      </c>
      <c r="AS8" s="21">
        <f t="shared" si="14"/>
        <v>582368</v>
      </c>
      <c r="AT8" s="21">
        <f t="shared" si="15"/>
        <v>575504</v>
      </c>
      <c r="AU8" s="21">
        <f t="shared" si="16"/>
        <v>268640</v>
      </c>
      <c r="AV8" s="22">
        <f t="shared" si="17"/>
        <v>524131</v>
      </c>
      <c r="AW8" s="22">
        <f t="shared" si="18"/>
        <v>517953</v>
      </c>
      <c r="AX8" s="22">
        <f t="shared" si="19"/>
        <v>241776</v>
      </c>
      <c r="AY8" s="23">
        <f t="shared" ref="AY8:BA24" si="34">ROUND(AV8/1000,1)</f>
        <v>524.1</v>
      </c>
      <c r="AZ8" s="23">
        <f t="shared" si="20"/>
        <v>518</v>
      </c>
      <c r="BA8" s="23">
        <f t="shared" si="20"/>
        <v>241.8</v>
      </c>
      <c r="BB8" s="24"/>
    </row>
    <row r="9" spans="1:54" ht="15" x14ac:dyDescent="0.2">
      <c r="A9" s="14">
        <v>3</v>
      </c>
      <c r="B9" s="15" t="s">
        <v>17</v>
      </c>
      <c r="C9" s="16">
        <v>0.1</v>
      </c>
      <c r="D9" s="16">
        <v>0.1</v>
      </c>
      <c r="E9" s="16">
        <v>0.1</v>
      </c>
      <c r="F9" s="17">
        <v>1</v>
      </c>
      <c r="G9" s="17">
        <f t="shared" si="0"/>
        <v>100000</v>
      </c>
      <c r="H9" s="18">
        <f t="shared" si="1"/>
        <v>90000</v>
      </c>
      <c r="I9" s="19">
        <f t="shared" si="2"/>
        <v>10</v>
      </c>
      <c r="J9" s="17">
        <v>1</v>
      </c>
      <c r="K9" s="17">
        <f t="shared" si="3"/>
        <v>100000</v>
      </c>
      <c r="L9" s="18">
        <f t="shared" si="4"/>
        <v>90000</v>
      </c>
      <c r="M9" s="19">
        <f t="shared" si="5"/>
        <v>10</v>
      </c>
      <c r="N9" s="17">
        <v>1</v>
      </c>
      <c r="O9" s="17">
        <f t="shared" si="6"/>
        <v>100000</v>
      </c>
      <c r="P9" s="18">
        <f t="shared" si="7"/>
        <v>90000</v>
      </c>
      <c r="Q9" s="19">
        <f t="shared" si="8"/>
        <v>10</v>
      </c>
      <c r="R9" s="20">
        <v>19</v>
      </c>
      <c r="S9" s="17">
        <f t="shared" si="21"/>
        <v>130416</v>
      </c>
      <c r="T9" s="18">
        <f t="shared" si="22"/>
        <v>117374</v>
      </c>
      <c r="U9" s="19">
        <f t="shared" si="9"/>
        <v>10.000306710833026</v>
      </c>
      <c r="V9" s="20">
        <v>16</v>
      </c>
      <c r="W9" s="17">
        <f t="shared" si="10"/>
        <v>109824</v>
      </c>
      <c r="X9" s="18">
        <f t="shared" si="23"/>
        <v>98841</v>
      </c>
      <c r="Y9" s="19">
        <f t="shared" si="11"/>
        <v>10.000546328671328</v>
      </c>
      <c r="Z9" s="20">
        <v>15</v>
      </c>
      <c r="AA9" s="17">
        <f t="shared" si="12"/>
        <v>102960</v>
      </c>
      <c r="AB9" s="18">
        <f t="shared" si="24"/>
        <v>92664</v>
      </c>
      <c r="AC9" s="19">
        <f t="shared" si="13"/>
        <v>10</v>
      </c>
      <c r="AD9" s="17"/>
      <c r="AE9" s="17"/>
      <c r="AF9" s="17">
        <f t="shared" si="25"/>
        <v>0</v>
      </c>
      <c r="AG9" s="18">
        <f t="shared" si="26"/>
        <v>0</v>
      </c>
      <c r="AH9" s="19" t="e">
        <f t="shared" si="27"/>
        <v>#DIV/0!</v>
      </c>
      <c r="AI9" s="17"/>
      <c r="AJ9" s="17"/>
      <c r="AK9" s="17">
        <f t="shared" si="28"/>
        <v>0</v>
      </c>
      <c r="AL9" s="18">
        <f t="shared" si="29"/>
        <v>0</v>
      </c>
      <c r="AM9" s="19" t="e">
        <f t="shared" si="30"/>
        <v>#DIV/0!</v>
      </c>
      <c r="AN9" s="17"/>
      <c r="AO9" s="17"/>
      <c r="AP9" s="17">
        <f t="shared" si="31"/>
        <v>0</v>
      </c>
      <c r="AQ9" s="18">
        <f t="shared" si="32"/>
        <v>0</v>
      </c>
      <c r="AR9" s="19" t="e">
        <f t="shared" si="33"/>
        <v>#DIV/0!</v>
      </c>
      <c r="AS9" s="21">
        <f t="shared" si="14"/>
        <v>230416</v>
      </c>
      <c r="AT9" s="21">
        <f t="shared" si="15"/>
        <v>209824</v>
      </c>
      <c r="AU9" s="21">
        <f t="shared" si="16"/>
        <v>202960</v>
      </c>
      <c r="AV9" s="22">
        <f t="shared" si="17"/>
        <v>207374</v>
      </c>
      <c r="AW9" s="22">
        <f t="shared" si="18"/>
        <v>188841</v>
      </c>
      <c r="AX9" s="22">
        <f t="shared" si="19"/>
        <v>182664</v>
      </c>
      <c r="AY9" s="23">
        <f t="shared" si="34"/>
        <v>207.4</v>
      </c>
      <c r="AZ9" s="23">
        <f t="shared" si="20"/>
        <v>188.8</v>
      </c>
      <c r="BA9" s="23">
        <f t="shared" si="20"/>
        <v>182.7</v>
      </c>
      <c r="BB9" s="24"/>
    </row>
    <row r="10" spans="1:54" ht="15" x14ac:dyDescent="0.2">
      <c r="A10" s="14">
        <v>4</v>
      </c>
      <c r="B10" s="15" t="s">
        <v>18</v>
      </c>
      <c r="C10" s="16">
        <v>0.1</v>
      </c>
      <c r="D10" s="16">
        <v>0.1</v>
      </c>
      <c r="E10" s="16">
        <v>0.1</v>
      </c>
      <c r="F10" s="17">
        <v>2</v>
      </c>
      <c r="G10" s="17">
        <f t="shared" si="0"/>
        <v>200000</v>
      </c>
      <c r="H10" s="18">
        <f t="shared" si="1"/>
        <v>180000</v>
      </c>
      <c r="I10" s="19">
        <f t="shared" si="2"/>
        <v>10</v>
      </c>
      <c r="J10" s="17">
        <v>2</v>
      </c>
      <c r="K10" s="17">
        <f t="shared" si="3"/>
        <v>200000</v>
      </c>
      <c r="L10" s="18">
        <f t="shared" si="4"/>
        <v>180000</v>
      </c>
      <c r="M10" s="19">
        <f t="shared" si="5"/>
        <v>10</v>
      </c>
      <c r="N10" s="17">
        <v>2</v>
      </c>
      <c r="O10" s="17">
        <f t="shared" si="6"/>
        <v>200000</v>
      </c>
      <c r="P10" s="18">
        <f t="shared" si="7"/>
        <v>180000</v>
      </c>
      <c r="Q10" s="19">
        <f t="shared" si="8"/>
        <v>10</v>
      </c>
      <c r="R10" s="20">
        <v>30</v>
      </c>
      <c r="S10" s="17">
        <f t="shared" si="21"/>
        <v>205920</v>
      </c>
      <c r="T10" s="18">
        <f t="shared" si="22"/>
        <v>185328</v>
      </c>
      <c r="U10" s="19">
        <f t="shared" si="9"/>
        <v>10</v>
      </c>
      <c r="V10" s="20">
        <v>30</v>
      </c>
      <c r="W10" s="17">
        <f t="shared" si="10"/>
        <v>205920</v>
      </c>
      <c r="X10" s="18">
        <f t="shared" si="23"/>
        <v>185328</v>
      </c>
      <c r="Y10" s="19">
        <f t="shared" si="11"/>
        <v>10</v>
      </c>
      <c r="Z10" s="20">
        <v>30</v>
      </c>
      <c r="AA10" s="17">
        <f t="shared" si="12"/>
        <v>205920</v>
      </c>
      <c r="AB10" s="18">
        <f t="shared" si="24"/>
        <v>185328</v>
      </c>
      <c r="AC10" s="19">
        <f t="shared" si="13"/>
        <v>10</v>
      </c>
      <c r="AD10" s="17"/>
      <c r="AE10" s="17"/>
      <c r="AF10" s="17">
        <f>ROUND(AD10*$AF$5*5+AE10*$AF$5*4,0)</f>
        <v>0</v>
      </c>
      <c r="AG10" s="18">
        <f t="shared" si="26"/>
        <v>0</v>
      </c>
      <c r="AH10" s="19" t="e">
        <f t="shared" si="27"/>
        <v>#DIV/0!</v>
      </c>
      <c r="AI10" s="17"/>
      <c r="AJ10" s="17"/>
      <c r="AK10" s="17">
        <f t="shared" si="28"/>
        <v>0</v>
      </c>
      <c r="AL10" s="18">
        <f t="shared" si="29"/>
        <v>0</v>
      </c>
      <c r="AM10" s="19" t="e">
        <f t="shared" si="30"/>
        <v>#DIV/0!</v>
      </c>
      <c r="AN10" s="17"/>
      <c r="AO10" s="17"/>
      <c r="AP10" s="17">
        <f t="shared" si="31"/>
        <v>0</v>
      </c>
      <c r="AQ10" s="18">
        <f t="shared" si="32"/>
        <v>0</v>
      </c>
      <c r="AR10" s="19" t="e">
        <f t="shared" si="33"/>
        <v>#DIV/0!</v>
      </c>
      <c r="AS10" s="21">
        <f t="shared" si="14"/>
        <v>405920</v>
      </c>
      <c r="AT10" s="21">
        <f t="shared" si="15"/>
        <v>405920</v>
      </c>
      <c r="AU10" s="21">
        <f t="shared" si="16"/>
        <v>405920</v>
      </c>
      <c r="AV10" s="22">
        <f t="shared" si="17"/>
        <v>365328</v>
      </c>
      <c r="AW10" s="22">
        <f t="shared" si="18"/>
        <v>365328</v>
      </c>
      <c r="AX10" s="22">
        <f t="shared" si="19"/>
        <v>365328</v>
      </c>
      <c r="AY10" s="23">
        <f t="shared" si="34"/>
        <v>365.3</v>
      </c>
      <c r="AZ10" s="23">
        <f t="shared" si="20"/>
        <v>365.3</v>
      </c>
      <c r="BA10" s="23">
        <f t="shared" si="20"/>
        <v>365.3</v>
      </c>
      <c r="BB10" s="24"/>
    </row>
    <row r="11" spans="1:54" ht="15" x14ac:dyDescent="0.2">
      <c r="A11" s="14">
        <v>5</v>
      </c>
      <c r="B11" s="15" t="s">
        <v>19</v>
      </c>
      <c r="C11" s="16">
        <v>0.12</v>
      </c>
      <c r="D11" s="16">
        <v>0.11</v>
      </c>
      <c r="E11" s="16">
        <v>0.11</v>
      </c>
      <c r="F11" s="17">
        <v>10</v>
      </c>
      <c r="G11" s="17">
        <f t="shared" si="0"/>
        <v>1000000</v>
      </c>
      <c r="H11" s="18">
        <f t="shared" si="1"/>
        <v>880000</v>
      </c>
      <c r="I11" s="19">
        <f t="shared" si="2"/>
        <v>12</v>
      </c>
      <c r="J11" s="17">
        <v>1</v>
      </c>
      <c r="K11" s="17">
        <f t="shared" si="3"/>
        <v>100000</v>
      </c>
      <c r="L11" s="18">
        <f t="shared" si="4"/>
        <v>89000</v>
      </c>
      <c r="M11" s="19">
        <f t="shared" si="5"/>
        <v>11</v>
      </c>
      <c r="N11" s="17">
        <v>1</v>
      </c>
      <c r="O11" s="17">
        <f t="shared" si="6"/>
        <v>100000</v>
      </c>
      <c r="P11" s="18">
        <f t="shared" si="7"/>
        <v>89000</v>
      </c>
      <c r="Q11" s="19">
        <f t="shared" si="8"/>
        <v>11</v>
      </c>
      <c r="R11" s="20">
        <v>35</v>
      </c>
      <c r="S11" s="17">
        <f t="shared" si="21"/>
        <v>240240</v>
      </c>
      <c r="T11" s="18">
        <f t="shared" si="22"/>
        <v>211411</v>
      </c>
      <c r="U11" s="19">
        <f t="shared" si="9"/>
        <v>12.00008325008325</v>
      </c>
      <c r="V11" s="20">
        <v>36</v>
      </c>
      <c r="W11" s="17">
        <f t="shared" si="10"/>
        <v>247104</v>
      </c>
      <c r="X11" s="18">
        <f t="shared" si="23"/>
        <v>219922</v>
      </c>
      <c r="Y11" s="19">
        <f t="shared" si="11"/>
        <v>11.000226625226626</v>
      </c>
      <c r="Z11" s="20">
        <v>36</v>
      </c>
      <c r="AA11" s="17">
        <f t="shared" si="12"/>
        <v>247104</v>
      </c>
      <c r="AB11" s="18">
        <f t="shared" si="24"/>
        <v>219922</v>
      </c>
      <c r="AC11" s="19">
        <f t="shared" si="13"/>
        <v>11.000226625226626</v>
      </c>
      <c r="AD11" s="17"/>
      <c r="AE11" s="17"/>
      <c r="AF11" s="17">
        <f t="shared" si="25"/>
        <v>0</v>
      </c>
      <c r="AG11" s="18">
        <f t="shared" si="26"/>
        <v>0</v>
      </c>
      <c r="AH11" s="19" t="e">
        <f t="shared" si="27"/>
        <v>#DIV/0!</v>
      </c>
      <c r="AI11" s="17"/>
      <c r="AJ11" s="17"/>
      <c r="AK11" s="17">
        <f t="shared" si="28"/>
        <v>0</v>
      </c>
      <c r="AL11" s="18">
        <f t="shared" si="29"/>
        <v>0</v>
      </c>
      <c r="AM11" s="19" t="e">
        <f t="shared" si="30"/>
        <v>#DIV/0!</v>
      </c>
      <c r="AN11" s="17"/>
      <c r="AO11" s="17"/>
      <c r="AP11" s="17">
        <f t="shared" si="31"/>
        <v>0</v>
      </c>
      <c r="AQ11" s="18">
        <f t="shared" si="32"/>
        <v>0</v>
      </c>
      <c r="AR11" s="19" t="e">
        <f t="shared" si="33"/>
        <v>#DIV/0!</v>
      </c>
      <c r="AS11" s="21">
        <f t="shared" si="14"/>
        <v>1240240</v>
      </c>
      <c r="AT11" s="21">
        <f t="shared" si="15"/>
        <v>347104</v>
      </c>
      <c r="AU11" s="21">
        <f t="shared" si="16"/>
        <v>347104</v>
      </c>
      <c r="AV11" s="22">
        <f t="shared" si="17"/>
        <v>1091411</v>
      </c>
      <c r="AW11" s="22">
        <f t="shared" si="18"/>
        <v>308922</v>
      </c>
      <c r="AX11" s="22">
        <f t="shared" si="19"/>
        <v>308922</v>
      </c>
      <c r="AY11" s="23">
        <f>ROUND(AV11/1000,1)-0.1</f>
        <v>1091.3000000000002</v>
      </c>
      <c r="AZ11" s="23">
        <f t="shared" si="20"/>
        <v>308.89999999999998</v>
      </c>
      <c r="BA11" s="23">
        <f>ROUND(AX11/1000,1)+0.1</f>
        <v>309</v>
      </c>
      <c r="BB11" s="24"/>
    </row>
    <row r="12" spans="1:54" ht="15" x14ac:dyDescent="0.2">
      <c r="A12" s="14">
        <v>6</v>
      </c>
      <c r="B12" s="15" t="s">
        <v>20</v>
      </c>
      <c r="C12" s="16">
        <v>0.1</v>
      </c>
      <c r="D12" s="16">
        <v>0.13</v>
      </c>
      <c r="E12" s="16">
        <v>0.13</v>
      </c>
      <c r="F12" s="17">
        <v>3</v>
      </c>
      <c r="G12" s="17">
        <f t="shared" si="0"/>
        <v>300000</v>
      </c>
      <c r="H12" s="18">
        <f t="shared" si="1"/>
        <v>270000</v>
      </c>
      <c r="I12" s="19">
        <f t="shared" si="2"/>
        <v>10</v>
      </c>
      <c r="J12" s="17">
        <v>0</v>
      </c>
      <c r="K12" s="17">
        <f t="shared" si="3"/>
        <v>0</v>
      </c>
      <c r="L12" s="18">
        <f t="shared" si="4"/>
        <v>0</v>
      </c>
      <c r="M12" s="19">
        <f t="shared" si="5"/>
        <v>0</v>
      </c>
      <c r="N12" s="17">
        <v>0</v>
      </c>
      <c r="O12" s="17">
        <f t="shared" si="6"/>
        <v>0</v>
      </c>
      <c r="P12" s="18">
        <f t="shared" si="7"/>
        <v>0</v>
      </c>
      <c r="Q12" s="19">
        <f t="shared" si="8"/>
        <v>0</v>
      </c>
      <c r="R12" s="20">
        <v>16</v>
      </c>
      <c r="S12" s="17">
        <f t="shared" si="21"/>
        <v>109824</v>
      </c>
      <c r="T12" s="18">
        <f t="shared" si="22"/>
        <v>98841</v>
      </c>
      <c r="U12" s="19">
        <f t="shared" si="9"/>
        <v>10.000546328671328</v>
      </c>
      <c r="V12" s="20">
        <v>16</v>
      </c>
      <c r="W12" s="17">
        <f t="shared" si="10"/>
        <v>109824</v>
      </c>
      <c r="X12" s="18">
        <f t="shared" si="23"/>
        <v>95546</v>
      </c>
      <c r="Y12" s="19">
        <f t="shared" si="11"/>
        <v>13.000801282051283</v>
      </c>
      <c r="Z12" s="20">
        <v>16</v>
      </c>
      <c r="AA12" s="17">
        <f t="shared" si="12"/>
        <v>109824</v>
      </c>
      <c r="AB12" s="18">
        <f t="shared" si="24"/>
        <v>95546</v>
      </c>
      <c r="AC12" s="19">
        <f t="shared" si="13"/>
        <v>13.000801282051283</v>
      </c>
      <c r="AD12" s="17"/>
      <c r="AE12" s="17"/>
      <c r="AF12" s="17">
        <f t="shared" si="25"/>
        <v>0</v>
      </c>
      <c r="AG12" s="18">
        <f t="shared" si="26"/>
        <v>0</v>
      </c>
      <c r="AH12" s="19" t="e">
        <f t="shared" si="27"/>
        <v>#DIV/0!</v>
      </c>
      <c r="AI12" s="17"/>
      <c r="AJ12" s="17"/>
      <c r="AK12" s="17">
        <f t="shared" si="28"/>
        <v>0</v>
      </c>
      <c r="AL12" s="18">
        <f t="shared" si="29"/>
        <v>0</v>
      </c>
      <c r="AM12" s="19" t="e">
        <f t="shared" si="30"/>
        <v>#DIV/0!</v>
      </c>
      <c r="AN12" s="17"/>
      <c r="AO12" s="17"/>
      <c r="AP12" s="17">
        <f t="shared" si="31"/>
        <v>0</v>
      </c>
      <c r="AQ12" s="18">
        <f t="shared" si="32"/>
        <v>0</v>
      </c>
      <c r="AR12" s="19" t="e">
        <f t="shared" si="33"/>
        <v>#DIV/0!</v>
      </c>
      <c r="AS12" s="21">
        <f t="shared" si="14"/>
        <v>409824</v>
      </c>
      <c r="AT12" s="21">
        <f t="shared" si="15"/>
        <v>109824</v>
      </c>
      <c r="AU12" s="21">
        <f t="shared" si="16"/>
        <v>109824</v>
      </c>
      <c r="AV12" s="22">
        <f t="shared" si="17"/>
        <v>368841</v>
      </c>
      <c r="AW12" s="22">
        <f t="shared" si="18"/>
        <v>95546</v>
      </c>
      <c r="AX12" s="22">
        <f t="shared" si="19"/>
        <v>95546</v>
      </c>
      <c r="AY12" s="23">
        <f>ROUNDUP(AV12/1000,1)</f>
        <v>368.90000000000003</v>
      </c>
      <c r="AZ12" s="23">
        <f t="shared" si="20"/>
        <v>95.5</v>
      </c>
      <c r="BA12" s="23">
        <f t="shared" si="20"/>
        <v>95.5</v>
      </c>
      <c r="BB12" s="24"/>
    </row>
    <row r="13" spans="1:54" ht="15" x14ac:dyDescent="0.2">
      <c r="A13" s="14">
        <v>7</v>
      </c>
      <c r="B13" s="15" t="s">
        <v>21</v>
      </c>
      <c r="C13" s="16">
        <v>0.12</v>
      </c>
      <c r="D13" s="16">
        <v>0.11</v>
      </c>
      <c r="E13" s="16">
        <v>0.1</v>
      </c>
      <c r="F13" s="17">
        <v>1</v>
      </c>
      <c r="G13" s="17">
        <f t="shared" si="0"/>
        <v>100000</v>
      </c>
      <c r="H13" s="18">
        <f t="shared" si="1"/>
        <v>88000</v>
      </c>
      <c r="I13" s="19">
        <f t="shared" si="2"/>
        <v>12</v>
      </c>
      <c r="J13" s="17">
        <v>1</v>
      </c>
      <c r="K13" s="17">
        <f t="shared" si="3"/>
        <v>100000</v>
      </c>
      <c r="L13" s="18">
        <f t="shared" si="4"/>
        <v>89000</v>
      </c>
      <c r="M13" s="19">
        <f t="shared" si="5"/>
        <v>11</v>
      </c>
      <c r="N13" s="17">
        <v>0</v>
      </c>
      <c r="O13" s="17">
        <f t="shared" si="6"/>
        <v>0</v>
      </c>
      <c r="P13" s="18">
        <f t="shared" si="7"/>
        <v>0</v>
      </c>
      <c r="Q13" s="19">
        <f t="shared" si="8"/>
        <v>0</v>
      </c>
      <c r="R13" s="20">
        <v>11</v>
      </c>
      <c r="S13" s="17">
        <f t="shared" si="21"/>
        <v>75504</v>
      </c>
      <c r="T13" s="18">
        <f t="shared" si="22"/>
        <v>66443</v>
      </c>
      <c r="U13" s="19">
        <f t="shared" si="9"/>
        <v>12.000688705234159</v>
      </c>
      <c r="V13" s="20">
        <v>11</v>
      </c>
      <c r="W13" s="17">
        <f t="shared" si="10"/>
        <v>75504</v>
      </c>
      <c r="X13" s="18">
        <f t="shared" si="23"/>
        <v>67198</v>
      </c>
      <c r="Y13" s="19">
        <f t="shared" si="11"/>
        <v>11.000741682559864</v>
      </c>
      <c r="Z13" s="20">
        <v>6</v>
      </c>
      <c r="AA13" s="17">
        <f t="shared" si="12"/>
        <v>41184</v>
      </c>
      <c r="AB13" s="18">
        <f t="shared" si="24"/>
        <v>37065</v>
      </c>
      <c r="AC13" s="19">
        <f t="shared" si="13"/>
        <v>10.001456876456876</v>
      </c>
      <c r="AD13" s="17"/>
      <c r="AE13" s="17"/>
      <c r="AF13" s="17">
        <f t="shared" si="25"/>
        <v>0</v>
      </c>
      <c r="AG13" s="18">
        <f t="shared" si="26"/>
        <v>0</v>
      </c>
      <c r="AH13" s="19" t="e">
        <f t="shared" si="27"/>
        <v>#DIV/0!</v>
      </c>
      <c r="AI13" s="17"/>
      <c r="AJ13" s="17"/>
      <c r="AK13" s="17">
        <f t="shared" si="28"/>
        <v>0</v>
      </c>
      <c r="AL13" s="18">
        <f t="shared" si="29"/>
        <v>0</v>
      </c>
      <c r="AM13" s="19" t="e">
        <f t="shared" si="30"/>
        <v>#DIV/0!</v>
      </c>
      <c r="AN13" s="17"/>
      <c r="AO13" s="17"/>
      <c r="AP13" s="17">
        <f t="shared" si="31"/>
        <v>0</v>
      </c>
      <c r="AQ13" s="18">
        <f t="shared" si="32"/>
        <v>0</v>
      </c>
      <c r="AR13" s="19" t="e">
        <f t="shared" si="33"/>
        <v>#DIV/0!</v>
      </c>
      <c r="AS13" s="21">
        <f t="shared" si="14"/>
        <v>175504</v>
      </c>
      <c r="AT13" s="21">
        <f t="shared" si="15"/>
        <v>175504</v>
      </c>
      <c r="AU13" s="21">
        <f t="shared" si="16"/>
        <v>41184</v>
      </c>
      <c r="AV13" s="22">
        <f t="shared" si="17"/>
        <v>154443</v>
      </c>
      <c r="AW13" s="22">
        <f t="shared" si="18"/>
        <v>156198</v>
      </c>
      <c r="AX13" s="22">
        <f t="shared" si="19"/>
        <v>37065</v>
      </c>
      <c r="AY13" s="23">
        <f t="shared" si="34"/>
        <v>154.4</v>
      </c>
      <c r="AZ13" s="23">
        <f t="shared" si="20"/>
        <v>156.19999999999999</v>
      </c>
      <c r="BA13" s="23">
        <f t="shared" si="20"/>
        <v>37.1</v>
      </c>
      <c r="BB13" s="24"/>
    </row>
    <row r="14" spans="1:54" ht="15" x14ac:dyDescent="0.2">
      <c r="A14" s="14">
        <v>8</v>
      </c>
      <c r="B14" s="15" t="s">
        <v>22</v>
      </c>
      <c r="C14" s="16">
        <v>0.13</v>
      </c>
      <c r="D14" s="16">
        <v>0.11</v>
      </c>
      <c r="E14" s="16">
        <v>0.1</v>
      </c>
      <c r="F14" s="17">
        <v>3</v>
      </c>
      <c r="G14" s="17">
        <f t="shared" si="0"/>
        <v>300000</v>
      </c>
      <c r="H14" s="18">
        <f t="shared" si="1"/>
        <v>261000</v>
      </c>
      <c r="I14" s="19">
        <f t="shared" si="2"/>
        <v>13</v>
      </c>
      <c r="J14" s="17">
        <v>1</v>
      </c>
      <c r="K14" s="17">
        <f t="shared" si="3"/>
        <v>100000</v>
      </c>
      <c r="L14" s="18">
        <f t="shared" si="4"/>
        <v>89000</v>
      </c>
      <c r="M14" s="19">
        <f t="shared" si="5"/>
        <v>11</v>
      </c>
      <c r="N14" s="17">
        <v>2</v>
      </c>
      <c r="O14" s="17">
        <f t="shared" si="6"/>
        <v>200000</v>
      </c>
      <c r="P14" s="18">
        <f t="shared" si="7"/>
        <v>180000</v>
      </c>
      <c r="Q14" s="19">
        <f t="shared" si="8"/>
        <v>10</v>
      </c>
      <c r="R14" s="20">
        <v>11</v>
      </c>
      <c r="S14" s="17">
        <f t="shared" si="21"/>
        <v>75504</v>
      </c>
      <c r="T14" s="18">
        <f t="shared" si="22"/>
        <v>65688</v>
      </c>
      <c r="U14" s="19">
        <f t="shared" si="9"/>
        <v>13.000635727908454</v>
      </c>
      <c r="V14" s="20">
        <v>9</v>
      </c>
      <c r="W14" s="17">
        <f t="shared" si="10"/>
        <v>61776</v>
      </c>
      <c r="X14" s="18">
        <f t="shared" si="23"/>
        <v>54980</v>
      </c>
      <c r="Y14" s="19">
        <f t="shared" si="11"/>
        <v>11.001036001036001</v>
      </c>
      <c r="Z14" s="20">
        <v>9</v>
      </c>
      <c r="AA14" s="17">
        <f t="shared" si="12"/>
        <v>61776</v>
      </c>
      <c r="AB14" s="18">
        <f t="shared" si="24"/>
        <v>55598</v>
      </c>
      <c r="AC14" s="19">
        <f t="shared" si="13"/>
        <v>10.000647500647501</v>
      </c>
      <c r="AD14" s="17"/>
      <c r="AE14" s="17"/>
      <c r="AF14" s="17">
        <f t="shared" si="25"/>
        <v>0</v>
      </c>
      <c r="AG14" s="18">
        <f t="shared" si="26"/>
        <v>0</v>
      </c>
      <c r="AH14" s="19" t="e">
        <f t="shared" si="27"/>
        <v>#DIV/0!</v>
      </c>
      <c r="AI14" s="17"/>
      <c r="AJ14" s="17"/>
      <c r="AK14" s="17">
        <f t="shared" si="28"/>
        <v>0</v>
      </c>
      <c r="AL14" s="18">
        <f t="shared" si="29"/>
        <v>0</v>
      </c>
      <c r="AM14" s="19" t="e">
        <f t="shared" si="30"/>
        <v>#DIV/0!</v>
      </c>
      <c r="AN14" s="17"/>
      <c r="AO14" s="17"/>
      <c r="AP14" s="17">
        <f t="shared" si="31"/>
        <v>0</v>
      </c>
      <c r="AQ14" s="18">
        <f t="shared" si="32"/>
        <v>0</v>
      </c>
      <c r="AR14" s="19" t="e">
        <f t="shared" si="33"/>
        <v>#DIV/0!</v>
      </c>
      <c r="AS14" s="21">
        <f t="shared" si="14"/>
        <v>375504</v>
      </c>
      <c r="AT14" s="21">
        <f t="shared" si="15"/>
        <v>161776</v>
      </c>
      <c r="AU14" s="21">
        <f t="shared" si="16"/>
        <v>261776</v>
      </c>
      <c r="AV14" s="22">
        <f t="shared" si="17"/>
        <v>326688</v>
      </c>
      <c r="AW14" s="22">
        <f t="shared" si="18"/>
        <v>143980</v>
      </c>
      <c r="AX14" s="22">
        <f t="shared" si="19"/>
        <v>235598</v>
      </c>
      <c r="AY14" s="23">
        <f t="shared" si="34"/>
        <v>326.7</v>
      </c>
      <c r="AZ14" s="23">
        <f t="shared" si="20"/>
        <v>144</v>
      </c>
      <c r="BA14" s="23">
        <f t="shared" si="20"/>
        <v>235.6</v>
      </c>
      <c r="BB14" s="24"/>
    </row>
    <row r="15" spans="1:54" ht="15" x14ac:dyDescent="0.2">
      <c r="A15" s="14">
        <v>9</v>
      </c>
      <c r="B15" s="15" t="s">
        <v>23</v>
      </c>
      <c r="C15" s="16">
        <v>0.1</v>
      </c>
      <c r="D15" s="16">
        <v>0.1</v>
      </c>
      <c r="E15" s="16">
        <v>0.1</v>
      </c>
      <c r="F15" s="17">
        <v>2</v>
      </c>
      <c r="G15" s="17">
        <f t="shared" si="0"/>
        <v>200000</v>
      </c>
      <c r="H15" s="18">
        <f t="shared" si="1"/>
        <v>180000</v>
      </c>
      <c r="I15" s="19">
        <f t="shared" si="2"/>
        <v>10</v>
      </c>
      <c r="J15" s="17">
        <v>1</v>
      </c>
      <c r="K15" s="17">
        <f t="shared" si="3"/>
        <v>100000</v>
      </c>
      <c r="L15" s="18">
        <f t="shared" si="4"/>
        <v>90000</v>
      </c>
      <c r="M15" s="19">
        <f t="shared" si="5"/>
        <v>10</v>
      </c>
      <c r="N15" s="17">
        <v>1</v>
      </c>
      <c r="O15" s="17">
        <f t="shared" si="6"/>
        <v>100000</v>
      </c>
      <c r="P15" s="18">
        <f t="shared" si="7"/>
        <v>90000</v>
      </c>
      <c r="Q15" s="19">
        <f t="shared" si="8"/>
        <v>10</v>
      </c>
      <c r="R15" s="20">
        <v>9</v>
      </c>
      <c r="S15" s="17">
        <f t="shared" si="21"/>
        <v>61776</v>
      </c>
      <c r="T15" s="18">
        <f t="shared" si="22"/>
        <v>55598</v>
      </c>
      <c r="U15" s="19">
        <f t="shared" si="9"/>
        <v>10.000647500647501</v>
      </c>
      <c r="V15" s="20">
        <v>9</v>
      </c>
      <c r="W15" s="17">
        <f t="shared" si="10"/>
        <v>61776</v>
      </c>
      <c r="X15" s="18">
        <f t="shared" si="23"/>
        <v>55598</v>
      </c>
      <c r="Y15" s="19">
        <f t="shared" si="11"/>
        <v>10.000647500647501</v>
      </c>
      <c r="Z15" s="20">
        <v>10</v>
      </c>
      <c r="AA15" s="17">
        <f t="shared" si="12"/>
        <v>68640</v>
      </c>
      <c r="AB15" s="18">
        <f t="shared" si="24"/>
        <v>61776</v>
      </c>
      <c r="AC15" s="19">
        <f t="shared" si="13"/>
        <v>10</v>
      </c>
      <c r="AD15" s="17"/>
      <c r="AE15" s="17"/>
      <c r="AF15" s="17">
        <f t="shared" si="25"/>
        <v>0</v>
      </c>
      <c r="AG15" s="18">
        <f t="shared" si="26"/>
        <v>0</v>
      </c>
      <c r="AH15" s="19" t="e">
        <f t="shared" si="27"/>
        <v>#DIV/0!</v>
      </c>
      <c r="AI15" s="17"/>
      <c r="AJ15" s="17"/>
      <c r="AK15" s="17">
        <f t="shared" si="28"/>
        <v>0</v>
      </c>
      <c r="AL15" s="18">
        <f t="shared" si="29"/>
        <v>0</v>
      </c>
      <c r="AM15" s="19" t="e">
        <f t="shared" si="30"/>
        <v>#DIV/0!</v>
      </c>
      <c r="AN15" s="17"/>
      <c r="AO15" s="17"/>
      <c r="AP15" s="17">
        <f t="shared" si="31"/>
        <v>0</v>
      </c>
      <c r="AQ15" s="18">
        <f t="shared" si="32"/>
        <v>0</v>
      </c>
      <c r="AR15" s="19" t="e">
        <f t="shared" si="33"/>
        <v>#DIV/0!</v>
      </c>
      <c r="AS15" s="21">
        <f t="shared" si="14"/>
        <v>261776</v>
      </c>
      <c r="AT15" s="21">
        <f t="shared" si="15"/>
        <v>161776</v>
      </c>
      <c r="AU15" s="21">
        <f t="shared" si="16"/>
        <v>168640</v>
      </c>
      <c r="AV15" s="22">
        <f t="shared" si="17"/>
        <v>235598</v>
      </c>
      <c r="AW15" s="22">
        <f t="shared" si="18"/>
        <v>145598</v>
      </c>
      <c r="AX15" s="22">
        <f t="shared" si="19"/>
        <v>151776</v>
      </c>
      <c r="AY15" s="23">
        <f t="shared" si="34"/>
        <v>235.6</v>
      </c>
      <c r="AZ15" s="23">
        <f t="shared" si="20"/>
        <v>145.6</v>
      </c>
      <c r="BA15" s="23">
        <f t="shared" si="20"/>
        <v>151.80000000000001</v>
      </c>
      <c r="BB15" s="24"/>
    </row>
    <row r="16" spans="1:54" ht="15" x14ac:dyDescent="0.2">
      <c r="A16" s="14">
        <v>10</v>
      </c>
      <c r="B16" s="15" t="s">
        <v>24</v>
      </c>
      <c r="C16" s="16">
        <v>0.1</v>
      </c>
      <c r="D16" s="16">
        <v>0.1</v>
      </c>
      <c r="E16" s="16">
        <v>0.11</v>
      </c>
      <c r="F16" s="17">
        <v>0</v>
      </c>
      <c r="G16" s="17">
        <f t="shared" si="0"/>
        <v>0</v>
      </c>
      <c r="H16" s="18">
        <f t="shared" si="1"/>
        <v>0</v>
      </c>
      <c r="I16" s="19">
        <f t="shared" si="2"/>
        <v>0</v>
      </c>
      <c r="J16" s="17">
        <v>1</v>
      </c>
      <c r="K16" s="17">
        <f t="shared" si="3"/>
        <v>100000</v>
      </c>
      <c r="L16" s="18">
        <f t="shared" si="4"/>
        <v>90000</v>
      </c>
      <c r="M16" s="19">
        <f t="shared" si="5"/>
        <v>10</v>
      </c>
      <c r="N16" s="17">
        <v>1</v>
      </c>
      <c r="O16" s="17">
        <f t="shared" si="6"/>
        <v>100000</v>
      </c>
      <c r="P16" s="18">
        <f t="shared" si="7"/>
        <v>89000</v>
      </c>
      <c r="Q16" s="19">
        <f t="shared" si="8"/>
        <v>11</v>
      </c>
      <c r="R16" s="20">
        <v>9</v>
      </c>
      <c r="S16" s="17">
        <f t="shared" si="21"/>
        <v>61776</v>
      </c>
      <c r="T16" s="18">
        <f t="shared" si="22"/>
        <v>55598</v>
      </c>
      <c r="U16" s="19">
        <f t="shared" si="9"/>
        <v>10.000647500647501</v>
      </c>
      <c r="V16" s="20">
        <v>5</v>
      </c>
      <c r="W16" s="17">
        <f t="shared" si="10"/>
        <v>34320</v>
      </c>
      <c r="X16" s="18">
        <f t="shared" si="23"/>
        <v>30888</v>
      </c>
      <c r="Y16" s="19">
        <f t="shared" si="11"/>
        <v>10</v>
      </c>
      <c r="Z16" s="20">
        <v>4</v>
      </c>
      <c r="AA16" s="17">
        <f t="shared" si="12"/>
        <v>27456</v>
      </c>
      <c r="AB16" s="18">
        <f t="shared" si="24"/>
        <v>24435</v>
      </c>
      <c r="AC16" s="19">
        <f t="shared" si="13"/>
        <v>11.00305944055944</v>
      </c>
      <c r="AD16" s="17"/>
      <c r="AE16" s="17"/>
      <c r="AF16" s="17">
        <f t="shared" si="25"/>
        <v>0</v>
      </c>
      <c r="AG16" s="18">
        <f t="shared" si="26"/>
        <v>0</v>
      </c>
      <c r="AH16" s="19" t="e">
        <f t="shared" si="27"/>
        <v>#DIV/0!</v>
      </c>
      <c r="AI16" s="17"/>
      <c r="AJ16" s="17"/>
      <c r="AK16" s="17">
        <f t="shared" si="28"/>
        <v>0</v>
      </c>
      <c r="AL16" s="18">
        <f t="shared" si="29"/>
        <v>0</v>
      </c>
      <c r="AM16" s="19" t="e">
        <f t="shared" si="30"/>
        <v>#DIV/0!</v>
      </c>
      <c r="AN16" s="17"/>
      <c r="AO16" s="17"/>
      <c r="AP16" s="17">
        <f t="shared" si="31"/>
        <v>0</v>
      </c>
      <c r="AQ16" s="18">
        <f t="shared" si="32"/>
        <v>0</v>
      </c>
      <c r="AR16" s="19" t="e">
        <f t="shared" si="33"/>
        <v>#DIV/0!</v>
      </c>
      <c r="AS16" s="21">
        <f t="shared" si="14"/>
        <v>61776</v>
      </c>
      <c r="AT16" s="21">
        <f t="shared" si="15"/>
        <v>134320</v>
      </c>
      <c r="AU16" s="21">
        <f t="shared" si="16"/>
        <v>127456</v>
      </c>
      <c r="AV16" s="22">
        <f t="shared" si="17"/>
        <v>55598</v>
      </c>
      <c r="AW16" s="22">
        <f t="shared" si="18"/>
        <v>120888</v>
      </c>
      <c r="AX16" s="22">
        <f t="shared" si="19"/>
        <v>113435</v>
      </c>
      <c r="AY16" s="23">
        <f t="shared" si="34"/>
        <v>55.6</v>
      </c>
      <c r="AZ16" s="23">
        <f t="shared" si="20"/>
        <v>120.9</v>
      </c>
      <c r="BA16" s="23">
        <f t="shared" si="20"/>
        <v>113.4</v>
      </c>
      <c r="BB16" s="24"/>
    </row>
    <row r="17" spans="1:54" ht="15" x14ac:dyDescent="0.2">
      <c r="A17" s="14">
        <v>11</v>
      </c>
      <c r="B17" s="15" t="s">
        <v>25</v>
      </c>
      <c r="C17" s="16">
        <v>0.11</v>
      </c>
      <c r="D17" s="16">
        <v>0.11</v>
      </c>
      <c r="E17" s="16">
        <v>0.11</v>
      </c>
      <c r="F17" s="17">
        <v>8</v>
      </c>
      <c r="G17" s="17">
        <f t="shared" si="0"/>
        <v>800000</v>
      </c>
      <c r="H17" s="18">
        <f t="shared" si="1"/>
        <v>712000</v>
      </c>
      <c r="I17" s="19">
        <f t="shared" si="2"/>
        <v>11</v>
      </c>
      <c r="J17" s="17">
        <v>0</v>
      </c>
      <c r="K17" s="17">
        <f t="shared" si="3"/>
        <v>0</v>
      </c>
      <c r="L17" s="18">
        <f t="shared" si="4"/>
        <v>0</v>
      </c>
      <c r="M17" s="19">
        <f t="shared" si="5"/>
        <v>0</v>
      </c>
      <c r="N17" s="17">
        <v>1</v>
      </c>
      <c r="O17" s="17">
        <f t="shared" si="6"/>
        <v>100000</v>
      </c>
      <c r="P17" s="18">
        <f t="shared" si="7"/>
        <v>89000</v>
      </c>
      <c r="Q17" s="19">
        <f t="shared" si="8"/>
        <v>11</v>
      </c>
      <c r="R17" s="20">
        <v>20</v>
      </c>
      <c r="S17" s="17">
        <f t="shared" si="21"/>
        <v>137280</v>
      </c>
      <c r="T17" s="18">
        <f t="shared" si="22"/>
        <v>122179</v>
      </c>
      <c r="U17" s="19">
        <f t="shared" si="9"/>
        <v>11.000145687645688</v>
      </c>
      <c r="V17" s="20">
        <v>17</v>
      </c>
      <c r="W17" s="17">
        <f t="shared" si="10"/>
        <v>116688</v>
      </c>
      <c r="X17" s="18">
        <f t="shared" si="23"/>
        <v>103852</v>
      </c>
      <c r="Y17" s="19">
        <f t="shared" si="11"/>
        <v>11.000274235568353</v>
      </c>
      <c r="Z17" s="20">
        <v>14</v>
      </c>
      <c r="AA17" s="17">
        <f t="shared" si="12"/>
        <v>96096</v>
      </c>
      <c r="AB17" s="18">
        <f t="shared" si="24"/>
        <v>85525</v>
      </c>
      <c r="AC17" s="19">
        <f t="shared" si="13"/>
        <v>11.000457875457876</v>
      </c>
      <c r="AD17" s="17"/>
      <c r="AE17" s="17"/>
      <c r="AF17" s="17">
        <f t="shared" si="25"/>
        <v>0</v>
      </c>
      <c r="AG17" s="18">
        <f t="shared" si="26"/>
        <v>0</v>
      </c>
      <c r="AH17" s="19" t="e">
        <f t="shared" si="27"/>
        <v>#DIV/0!</v>
      </c>
      <c r="AI17" s="17"/>
      <c r="AJ17" s="17"/>
      <c r="AK17" s="17">
        <f t="shared" si="28"/>
        <v>0</v>
      </c>
      <c r="AL17" s="18">
        <f t="shared" si="29"/>
        <v>0</v>
      </c>
      <c r="AM17" s="19" t="e">
        <f t="shared" si="30"/>
        <v>#DIV/0!</v>
      </c>
      <c r="AN17" s="17"/>
      <c r="AO17" s="17"/>
      <c r="AP17" s="17">
        <f t="shared" si="31"/>
        <v>0</v>
      </c>
      <c r="AQ17" s="18">
        <f t="shared" si="32"/>
        <v>0</v>
      </c>
      <c r="AR17" s="19" t="e">
        <f t="shared" si="33"/>
        <v>#DIV/0!</v>
      </c>
      <c r="AS17" s="21">
        <f t="shared" si="14"/>
        <v>937280</v>
      </c>
      <c r="AT17" s="21">
        <f t="shared" si="15"/>
        <v>116688</v>
      </c>
      <c r="AU17" s="21">
        <f t="shared" si="16"/>
        <v>196096</v>
      </c>
      <c r="AV17" s="22">
        <f t="shared" si="17"/>
        <v>834179</v>
      </c>
      <c r="AW17" s="22">
        <f t="shared" si="18"/>
        <v>103852</v>
      </c>
      <c r="AX17" s="22">
        <f t="shared" si="19"/>
        <v>174525</v>
      </c>
      <c r="AY17" s="23">
        <f>ROUNDUP(AV17/1000,1)</f>
        <v>834.2</v>
      </c>
      <c r="AZ17" s="23">
        <f t="shared" si="20"/>
        <v>103.9</v>
      </c>
      <c r="BA17" s="23">
        <f t="shared" si="20"/>
        <v>174.5</v>
      </c>
      <c r="BB17" s="24"/>
    </row>
    <row r="18" spans="1:54" ht="15" x14ac:dyDescent="0.2">
      <c r="A18" s="14">
        <v>12</v>
      </c>
      <c r="B18" s="15" t="s">
        <v>26</v>
      </c>
      <c r="C18" s="16">
        <v>0.09</v>
      </c>
      <c r="D18" s="16">
        <v>0.1</v>
      </c>
      <c r="E18" s="16">
        <v>0.1</v>
      </c>
      <c r="F18" s="17">
        <v>3</v>
      </c>
      <c r="G18" s="17">
        <f t="shared" si="0"/>
        <v>300000</v>
      </c>
      <c r="H18" s="18">
        <f t="shared" si="1"/>
        <v>273000</v>
      </c>
      <c r="I18" s="19">
        <f t="shared" si="2"/>
        <v>9</v>
      </c>
      <c r="J18" s="17">
        <v>3</v>
      </c>
      <c r="K18" s="17">
        <f t="shared" si="3"/>
        <v>300000</v>
      </c>
      <c r="L18" s="18">
        <f t="shared" si="4"/>
        <v>270000</v>
      </c>
      <c r="M18" s="19">
        <f t="shared" si="5"/>
        <v>10</v>
      </c>
      <c r="N18" s="17">
        <v>3</v>
      </c>
      <c r="O18" s="17">
        <f t="shared" si="6"/>
        <v>300000</v>
      </c>
      <c r="P18" s="18">
        <f t="shared" si="7"/>
        <v>270000</v>
      </c>
      <c r="Q18" s="19">
        <f t="shared" si="8"/>
        <v>10</v>
      </c>
      <c r="R18" s="20">
        <v>14</v>
      </c>
      <c r="S18" s="17">
        <f t="shared" si="21"/>
        <v>96096</v>
      </c>
      <c r="T18" s="18">
        <f t="shared" si="22"/>
        <v>87447</v>
      </c>
      <c r="U18" s="19">
        <f t="shared" si="9"/>
        <v>9.0003746253746257</v>
      </c>
      <c r="V18" s="20">
        <v>17</v>
      </c>
      <c r="W18" s="17">
        <f t="shared" si="10"/>
        <v>116688</v>
      </c>
      <c r="X18" s="18">
        <f t="shared" si="23"/>
        <v>105019</v>
      </c>
      <c r="Y18" s="19">
        <f t="shared" si="11"/>
        <v>10.00017139723022</v>
      </c>
      <c r="Z18" s="20">
        <v>20</v>
      </c>
      <c r="AA18" s="17">
        <f t="shared" si="12"/>
        <v>137280</v>
      </c>
      <c r="AB18" s="18">
        <f t="shared" si="24"/>
        <v>123552</v>
      </c>
      <c r="AC18" s="19">
        <f t="shared" si="13"/>
        <v>10</v>
      </c>
      <c r="AD18" s="17"/>
      <c r="AE18" s="17"/>
      <c r="AF18" s="17">
        <f t="shared" si="25"/>
        <v>0</v>
      </c>
      <c r="AG18" s="18">
        <f t="shared" si="26"/>
        <v>0</v>
      </c>
      <c r="AH18" s="19" t="e">
        <f t="shared" si="27"/>
        <v>#DIV/0!</v>
      </c>
      <c r="AI18" s="17"/>
      <c r="AJ18" s="17"/>
      <c r="AK18" s="17">
        <f t="shared" si="28"/>
        <v>0</v>
      </c>
      <c r="AL18" s="18">
        <f t="shared" si="29"/>
        <v>0</v>
      </c>
      <c r="AM18" s="19" t="e">
        <f t="shared" si="30"/>
        <v>#DIV/0!</v>
      </c>
      <c r="AN18" s="17"/>
      <c r="AO18" s="17"/>
      <c r="AP18" s="17">
        <f t="shared" si="31"/>
        <v>0</v>
      </c>
      <c r="AQ18" s="18">
        <f t="shared" si="32"/>
        <v>0</v>
      </c>
      <c r="AR18" s="19" t="e">
        <f t="shared" si="33"/>
        <v>#DIV/0!</v>
      </c>
      <c r="AS18" s="21">
        <f t="shared" si="14"/>
        <v>396096</v>
      </c>
      <c r="AT18" s="21">
        <f t="shared" si="15"/>
        <v>416688</v>
      </c>
      <c r="AU18" s="21">
        <f t="shared" si="16"/>
        <v>437280</v>
      </c>
      <c r="AV18" s="22">
        <f t="shared" si="17"/>
        <v>360447</v>
      </c>
      <c r="AW18" s="22">
        <f t="shared" si="18"/>
        <v>375019</v>
      </c>
      <c r="AX18" s="22">
        <f t="shared" si="19"/>
        <v>393552</v>
      </c>
      <c r="AY18" s="23">
        <f t="shared" si="34"/>
        <v>360.4</v>
      </c>
      <c r="AZ18" s="23">
        <f t="shared" si="20"/>
        <v>375</v>
      </c>
      <c r="BA18" s="23">
        <f t="shared" si="20"/>
        <v>393.6</v>
      </c>
      <c r="BB18" s="24"/>
    </row>
    <row r="19" spans="1:54" ht="15" x14ac:dyDescent="0.2">
      <c r="A19" s="14">
        <v>13</v>
      </c>
      <c r="B19" s="15" t="s">
        <v>27</v>
      </c>
      <c r="C19" s="16">
        <v>0.1</v>
      </c>
      <c r="D19" s="16">
        <v>0.1</v>
      </c>
      <c r="E19" s="16">
        <v>0.1</v>
      </c>
      <c r="F19" s="17">
        <v>0</v>
      </c>
      <c r="G19" s="17">
        <f t="shared" si="0"/>
        <v>0</v>
      </c>
      <c r="H19" s="18">
        <f t="shared" si="1"/>
        <v>0</v>
      </c>
      <c r="I19" s="19">
        <f t="shared" si="2"/>
        <v>0</v>
      </c>
      <c r="J19" s="17">
        <v>0</v>
      </c>
      <c r="K19" s="17">
        <f t="shared" si="3"/>
        <v>0</v>
      </c>
      <c r="L19" s="18">
        <f t="shared" si="4"/>
        <v>0</v>
      </c>
      <c r="M19" s="19">
        <f t="shared" si="5"/>
        <v>0</v>
      </c>
      <c r="N19" s="17">
        <v>0</v>
      </c>
      <c r="O19" s="17">
        <f t="shared" si="6"/>
        <v>0</v>
      </c>
      <c r="P19" s="18">
        <f t="shared" si="7"/>
        <v>0</v>
      </c>
      <c r="Q19" s="19">
        <f t="shared" si="8"/>
        <v>0</v>
      </c>
      <c r="R19" s="20">
        <v>6</v>
      </c>
      <c r="S19" s="17">
        <f t="shared" si="21"/>
        <v>41184</v>
      </c>
      <c r="T19" s="18">
        <f t="shared" si="22"/>
        <v>37065</v>
      </c>
      <c r="U19" s="19">
        <f t="shared" si="9"/>
        <v>10.001456876456876</v>
      </c>
      <c r="V19" s="20">
        <v>5</v>
      </c>
      <c r="W19" s="17">
        <f t="shared" si="10"/>
        <v>34320</v>
      </c>
      <c r="X19" s="18">
        <f t="shared" si="23"/>
        <v>30888</v>
      </c>
      <c r="Y19" s="19">
        <f t="shared" si="11"/>
        <v>10</v>
      </c>
      <c r="Z19" s="20">
        <v>5</v>
      </c>
      <c r="AA19" s="17">
        <f t="shared" si="12"/>
        <v>34320</v>
      </c>
      <c r="AB19" s="18">
        <f t="shared" si="24"/>
        <v>30888</v>
      </c>
      <c r="AC19" s="19">
        <f t="shared" si="13"/>
        <v>10</v>
      </c>
      <c r="AD19" s="17"/>
      <c r="AE19" s="17"/>
      <c r="AF19" s="17">
        <f t="shared" si="25"/>
        <v>0</v>
      </c>
      <c r="AG19" s="18">
        <f t="shared" si="26"/>
        <v>0</v>
      </c>
      <c r="AH19" s="19" t="e">
        <f t="shared" si="27"/>
        <v>#DIV/0!</v>
      </c>
      <c r="AI19" s="17"/>
      <c r="AJ19" s="17"/>
      <c r="AK19" s="17">
        <f t="shared" si="28"/>
        <v>0</v>
      </c>
      <c r="AL19" s="18">
        <f t="shared" si="29"/>
        <v>0</v>
      </c>
      <c r="AM19" s="19" t="e">
        <f t="shared" si="30"/>
        <v>#DIV/0!</v>
      </c>
      <c r="AN19" s="17"/>
      <c r="AO19" s="17"/>
      <c r="AP19" s="17">
        <f t="shared" si="31"/>
        <v>0</v>
      </c>
      <c r="AQ19" s="18">
        <f t="shared" si="32"/>
        <v>0</v>
      </c>
      <c r="AR19" s="19" t="e">
        <f t="shared" si="33"/>
        <v>#DIV/0!</v>
      </c>
      <c r="AS19" s="21">
        <f t="shared" si="14"/>
        <v>41184</v>
      </c>
      <c r="AT19" s="21">
        <f t="shared" si="15"/>
        <v>34320</v>
      </c>
      <c r="AU19" s="21">
        <f t="shared" si="16"/>
        <v>34320</v>
      </c>
      <c r="AV19" s="22">
        <f t="shared" si="17"/>
        <v>37065</v>
      </c>
      <c r="AW19" s="22">
        <f t="shared" si="18"/>
        <v>30888</v>
      </c>
      <c r="AX19" s="22">
        <f t="shared" si="19"/>
        <v>30888</v>
      </c>
      <c r="AY19" s="23">
        <f t="shared" si="34"/>
        <v>37.1</v>
      </c>
      <c r="AZ19" s="23">
        <f t="shared" si="20"/>
        <v>30.9</v>
      </c>
      <c r="BA19" s="23">
        <f>ROUNDDOWN(AX19/1000,1)</f>
        <v>30.8</v>
      </c>
      <c r="BB19" s="24"/>
    </row>
    <row r="20" spans="1:54" ht="15" x14ac:dyDescent="0.2">
      <c r="A20" s="14">
        <v>14</v>
      </c>
      <c r="B20" s="15" t="s">
        <v>28</v>
      </c>
      <c r="C20" s="16">
        <v>0.1</v>
      </c>
      <c r="D20" s="16">
        <v>0.11</v>
      </c>
      <c r="E20" s="16">
        <v>0.11</v>
      </c>
      <c r="F20" s="17">
        <v>4</v>
      </c>
      <c r="G20" s="17">
        <f t="shared" si="0"/>
        <v>400000</v>
      </c>
      <c r="H20" s="18">
        <f t="shared" si="1"/>
        <v>360000</v>
      </c>
      <c r="I20" s="19">
        <f t="shared" si="2"/>
        <v>10</v>
      </c>
      <c r="J20" s="17">
        <v>1</v>
      </c>
      <c r="K20" s="17">
        <f t="shared" si="3"/>
        <v>100000</v>
      </c>
      <c r="L20" s="18">
        <f t="shared" si="4"/>
        <v>89000</v>
      </c>
      <c r="M20" s="19">
        <f t="shared" si="5"/>
        <v>11</v>
      </c>
      <c r="N20" s="17">
        <v>3</v>
      </c>
      <c r="O20" s="17">
        <f t="shared" si="6"/>
        <v>300000</v>
      </c>
      <c r="P20" s="18">
        <f t="shared" si="7"/>
        <v>267000</v>
      </c>
      <c r="Q20" s="19">
        <f t="shared" si="8"/>
        <v>11</v>
      </c>
      <c r="R20" s="20">
        <v>13</v>
      </c>
      <c r="S20" s="17">
        <f t="shared" si="21"/>
        <v>89232</v>
      </c>
      <c r="T20" s="18">
        <f t="shared" si="22"/>
        <v>80308</v>
      </c>
      <c r="U20" s="19">
        <f t="shared" si="9"/>
        <v>10.000896539358079</v>
      </c>
      <c r="V20" s="20">
        <v>13</v>
      </c>
      <c r="W20" s="17">
        <f t="shared" si="10"/>
        <v>89232</v>
      </c>
      <c r="X20" s="18">
        <f t="shared" si="23"/>
        <v>79416</v>
      </c>
      <c r="Y20" s="19">
        <f t="shared" si="11"/>
        <v>11.000537923614846</v>
      </c>
      <c r="Z20" s="20">
        <v>13</v>
      </c>
      <c r="AA20" s="17">
        <f t="shared" si="12"/>
        <v>89232</v>
      </c>
      <c r="AB20" s="18">
        <f t="shared" si="24"/>
        <v>79416</v>
      </c>
      <c r="AC20" s="19">
        <f t="shared" si="13"/>
        <v>11.000537923614846</v>
      </c>
      <c r="AD20" s="17"/>
      <c r="AE20" s="17"/>
      <c r="AF20" s="17">
        <f t="shared" si="25"/>
        <v>0</v>
      </c>
      <c r="AG20" s="18">
        <f t="shared" si="26"/>
        <v>0</v>
      </c>
      <c r="AH20" s="19" t="e">
        <f t="shared" si="27"/>
        <v>#DIV/0!</v>
      </c>
      <c r="AI20" s="17"/>
      <c r="AJ20" s="17"/>
      <c r="AK20" s="17">
        <f t="shared" si="28"/>
        <v>0</v>
      </c>
      <c r="AL20" s="18">
        <f t="shared" si="29"/>
        <v>0</v>
      </c>
      <c r="AM20" s="19" t="e">
        <f t="shared" si="30"/>
        <v>#DIV/0!</v>
      </c>
      <c r="AN20" s="17"/>
      <c r="AO20" s="17"/>
      <c r="AP20" s="17">
        <f t="shared" si="31"/>
        <v>0</v>
      </c>
      <c r="AQ20" s="18">
        <f t="shared" si="32"/>
        <v>0</v>
      </c>
      <c r="AR20" s="19" t="e">
        <f t="shared" si="33"/>
        <v>#DIV/0!</v>
      </c>
      <c r="AS20" s="21">
        <f t="shared" si="14"/>
        <v>489232</v>
      </c>
      <c r="AT20" s="21">
        <f t="shared" si="15"/>
        <v>189232</v>
      </c>
      <c r="AU20" s="21">
        <f t="shared" si="16"/>
        <v>389232</v>
      </c>
      <c r="AV20" s="22">
        <f t="shared" si="17"/>
        <v>440308</v>
      </c>
      <c r="AW20" s="22">
        <f t="shared" si="18"/>
        <v>168416</v>
      </c>
      <c r="AX20" s="22">
        <f t="shared" si="19"/>
        <v>346416</v>
      </c>
      <c r="AY20" s="23">
        <f t="shared" si="34"/>
        <v>440.3</v>
      </c>
      <c r="AZ20" s="23">
        <f t="shared" si="20"/>
        <v>168.4</v>
      </c>
      <c r="BA20" s="23">
        <f t="shared" si="20"/>
        <v>346.4</v>
      </c>
      <c r="BB20" s="24"/>
    </row>
    <row r="21" spans="1:54" ht="15" x14ac:dyDescent="0.2">
      <c r="A21" s="14">
        <v>15</v>
      </c>
      <c r="B21" s="15" t="s">
        <v>29</v>
      </c>
      <c r="C21" s="16">
        <v>0.12</v>
      </c>
      <c r="D21" s="16">
        <v>0.1</v>
      </c>
      <c r="E21" s="16">
        <v>0.11</v>
      </c>
      <c r="F21" s="17">
        <v>0</v>
      </c>
      <c r="G21" s="17">
        <f t="shared" si="0"/>
        <v>0</v>
      </c>
      <c r="H21" s="18">
        <f t="shared" si="1"/>
        <v>0</v>
      </c>
      <c r="I21" s="19">
        <f t="shared" si="2"/>
        <v>0</v>
      </c>
      <c r="J21" s="17">
        <v>0</v>
      </c>
      <c r="K21" s="17">
        <f t="shared" si="3"/>
        <v>0</v>
      </c>
      <c r="L21" s="18">
        <f t="shared" si="4"/>
        <v>0</v>
      </c>
      <c r="M21" s="19">
        <f t="shared" si="5"/>
        <v>0</v>
      </c>
      <c r="N21" s="17">
        <v>0</v>
      </c>
      <c r="O21" s="17">
        <f t="shared" si="6"/>
        <v>0</v>
      </c>
      <c r="P21" s="18">
        <f t="shared" si="7"/>
        <v>0</v>
      </c>
      <c r="Q21" s="19">
        <f t="shared" si="8"/>
        <v>0</v>
      </c>
      <c r="R21" s="20">
        <v>4</v>
      </c>
      <c r="S21" s="17">
        <f t="shared" si="21"/>
        <v>27456</v>
      </c>
      <c r="T21" s="18">
        <f t="shared" si="22"/>
        <v>24161</v>
      </c>
      <c r="U21" s="19">
        <f t="shared" si="9"/>
        <v>12.001019813519813</v>
      </c>
      <c r="V21" s="20">
        <v>4</v>
      </c>
      <c r="W21" s="17">
        <f t="shared" si="10"/>
        <v>27456</v>
      </c>
      <c r="X21" s="18">
        <f t="shared" si="23"/>
        <v>24710</v>
      </c>
      <c r="Y21" s="19">
        <f t="shared" si="11"/>
        <v>10.001456876456876</v>
      </c>
      <c r="Z21" s="20">
        <v>3</v>
      </c>
      <c r="AA21" s="17">
        <f t="shared" si="12"/>
        <v>20592</v>
      </c>
      <c r="AB21" s="18">
        <f t="shared" si="24"/>
        <v>18326</v>
      </c>
      <c r="AC21" s="19">
        <f t="shared" si="13"/>
        <v>11.004273504273504</v>
      </c>
      <c r="AD21" s="17"/>
      <c r="AE21" s="17"/>
      <c r="AF21" s="17">
        <f t="shared" si="25"/>
        <v>0</v>
      </c>
      <c r="AG21" s="18">
        <f t="shared" si="26"/>
        <v>0</v>
      </c>
      <c r="AH21" s="19" t="e">
        <f t="shared" si="27"/>
        <v>#DIV/0!</v>
      </c>
      <c r="AI21" s="17"/>
      <c r="AJ21" s="17"/>
      <c r="AK21" s="17">
        <f t="shared" si="28"/>
        <v>0</v>
      </c>
      <c r="AL21" s="18">
        <f t="shared" si="29"/>
        <v>0</v>
      </c>
      <c r="AM21" s="19" t="e">
        <f t="shared" si="30"/>
        <v>#DIV/0!</v>
      </c>
      <c r="AN21" s="17"/>
      <c r="AO21" s="17"/>
      <c r="AP21" s="17">
        <f t="shared" si="31"/>
        <v>0</v>
      </c>
      <c r="AQ21" s="18">
        <f t="shared" si="32"/>
        <v>0</v>
      </c>
      <c r="AR21" s="19" t="e">
        <f t="shared" si="33"/>
        <v>#DIV/0!</v>
      </c>
      <c r="AS21" s="21">
        <f t="shared" si="14"/>
        <v>27456</v>
      </c>
      <c r="AT21" s="21">
        <f t="shared" si="15"/>
        <v>27456</v>
      </c>
      <c r="AU21" s="21">
        <f t="shared" si="16"/>
        <v>20592</v>
      </c>
      <c r="AV21" s="22">
        <f t="shared" si="17"/>
        <v>24161</v>
      </c>
      <c r="AW21" s="22">
        <f t="shared" si="18"/>
        <v>24710</v>
      </c>
      <c r="AX21" s="22">
        <f t="shared" si="19"/>
        <v>18326</v>
      </c>
      <c r="AY21" s="23">
        <f t="shared" si="34"/>
        <v>24.2</v>
      </c>
      <c r="AZ21" s="23">
        <f t="shared" si="20"/>
        <v>24.7</v>
      </c>
      <c r="BA21" s="23">
        <f t="shared" si="20"/>
        <v>18.3</v>
      </c>
      <c r="BB21" s="24"/>
    </row>
    <row r="22" spans="1:54" ht="15" x14ac:dyDescent="0.2">
      <c r="A22" s="14">
        <v>16</v>
      </c>
      <c r="B22" s="15" t="s">
        <v>30</v>
      </c>
      <c r="C22" s="16">
        <v>0.09</v>
      </c>
      <c r="D22" s="16">
        <v>0.1</v>
      </c>
      <c r="E22" s="16">
        <v>0.09</v>
      </c>
      <c r="F22" s="17">
        <v>2</v>
      </c>
      <c r="G22" s="17">
        <f t="shared" si="0"/>
        <v>200000</v>
      </c>
      <c r="H22" s="18">
        <f t="shared" si="1"/>
        <v>182000</v>
      </c>
      <c r="I22" s="19">
        <f t="shared" si="2"/>
        <v>9</v>
      </c>
      <c r="J22" s="17">
        <v>1</v>
      </c>
      <c r="K22" s="17">
        <f t="shared" si="3"/>
        <v>100000</v>
      </c>
      <c r="L22" s="18">
        <f t="shared" si="4"/>
        <v>90000</v>
      </c>
      <c r="M22" s="19">
        <f t="shared" si="5"/>
        <v>10</v>
      </c>
      <c r="N22" s="17">
        <v>1</v>
      </c>
      <c r="O22" s="17">
        <f t="shared" si="6"/>
        <v>100000</v>
      </c>
      <c r="P22" s="18">
        <f t="shared" si="7"/>
        <v>91000</v>
      </c>
      <c r="Q22" s="19">
        <f t="shared" si="8"/>
        <v>9</v>
      </c>
      <c r="R22" s="20">
        <v>26</v>
      </c>
      <c r="S22" s="17">
        <f t="shared" si="21"/>
        <v>178464</v>
      </c>
      <c r="T22" s="18">
        <f t="shared" si="22"/>
        <v>162402</v>
      </c>
      <c r="U22" s="19">
        <f t="shared" si="9"/>
        <v>9.0001344809037107</v>
      </c>
      <c r="V22" s="20">
        <v>26</v>
      </c>
      <c r="W22" s="17">
        <f t="shared" si="10"/>
        <v>178464</v>
      </c>
      <c r="X22" s="18">
        <f t="shared" si="23"/>
        <v>160617</v>
      </c>
      <c r="Y22" s="19">
        <f t="shared" si="11"/>
        <v>10.000336202259279</v>
      </c>
      <c r="Z22" s="20">
        <v>26</v>
      </c>
      <c r="AA22" s="17">
        <f t="shared" si="12"/>
        <v>178464</v>
      </c>
      <c r="AB22" s="18">
        <f t="shared" si="24"/>
        <v>162402</v>
      </c>
      <c r="AC22" s="19">
        <f t="shared" si="13"/>
        <v>9.0001344809037107</v>
      </c>
      <c r="AD22" s="17"/>
      <c r="AE22" s="17"/>
      <c r="AF22" s="17">
        <f t="shared" si="25"/>
        <v>0</v>
      </c>
      <c r="AG22" s="18">
        <f t="shared" si="26"/>
        <v>0</v>
      </c>
      <c r="AH22" s="19" t="e">
        <f t="shared" si="27"/>
        <v>#DIV/0!</v>
      </c>
      <c r="AI22" s="17"/>
      <c r="AJ22" s="17"/>
      <c r="AK22" s="17">
        <f t="shared" si="28"/>
        <v>0</v>
      </c>
      <c r="AL22" s="18">
        <f t="shared" si="29"/>
        <v>0</v>
      </c>
      <c r="AM22" s="19" t="e">
        <f t="shared" si="30"/>
        <v>#DIV/0!</v>
      </c>
      <c r="AN22" s="17"/>
      <c r="AO22" s="17"/>
      <c r="AP22" s="17">
        <f t="shared" si="31"/>
        <v>0</v>
      </c>
      <c r="AQ22" s="18">
        <f t="shared" si="32"/>
        <v>0</v>
      </c>
      <c r="AR22" s="19" t="e">
        <f t="shared" si="33"/>
        <v>#DIV/0!</v>
      </c>
      <c r="AS22" s="21">
        <f t="shared" si="14"/>
        <v>378464</v>
      </c>
      <c r="AT22" s="21">
        <f t="shared" si="15"/>
        <v>278464</v>
      </c>
      <c r="AU22" s="21">
        <f t="shared" si="16"/>
        <v>278464</v>
      </c>
      <c r="AV22" s="22">
        <f t="shared" si="17"/>
        <v>344402</v>
      </c>
      <c r="AW22" s="22">
        <f t="shared" si="18"/>
        <v>250617</v>
      </c>
      <c r="AX22" s="22">
        <f t="shared" si="19"/>
        <v>253402</v>
      </c>
      <c r="AY22" s="23">
        <f t="shared" si="34"/>
        <v>344.4</v>
      </c>
      <c r="AZ22" s="23">
        <f>ROUNDDOWN(AW22/1000,1)</f>
        <v>250.6</v>
      </c>
      <c r="BA22" s="23">
        <f t="shared" si="20"/>
        <v>253.4</v>
      </c>
      <c r="BB22" s="24"/>
    </row>
    <row r="23" spans="1:54" ht="15" x14ac:dyDescent="0.2">
      <c r="A23" s="14">
        <v>17</v>
      </c>
      <c r="B23" s="15" t="s">
        <v>31</v>
      </c>
      <c r="C23" s="16">
        <v>0.1</v>
      </c>
      <c r="D23" s="16">
        <v>0.1</v>
      </c>
      <c r="E23" s="16">
        <v>0.11</v>
      </c>
      <c r="F23" s="17">
        <v>3</v>
      </c>
      <c r="G23" s="17">
        <f t="shared" si="0"/>
        <v>300000</v>
      </c>
      <c r="H23" s="18">
        <f t="shared" si="1"/>
        <v>270000</v>
      </c>
      <c r="I23" s="19">
        <f t="shared" si="2"/>
        <v>10</v>
      </c>
      <c r="J23" s="17">
        <v>2</v>
      </c>
      <c r="K23" s="17">
        <f t="shared" si="3"/>
        <v>200000</v>
      </c>
      <c r="L23" s="18">
        <f t="shared" si="4"/>
        <v>180000</v>
      </c>
      <c r="M23" s="19">
        <f t="shared" si="5"/>
        <v>10</v>
      </c>
      <c r="N23" s="17">
        <v>2</v>
      </c>
      <c r="O23" s="17">
        <f t="shared" si="6"/>
        <v>200000</v>
      </c>
      <c r="P23" s="18">
        <f t="shared" si="7"/>
        <v>178000</v>
      </c>
      <c r="Q23" s="19">
        <f t="shared" si="8"/>
        <v>11</v>
      </c>
      <c r="R23" s="20">
        <v>6</v>
      </c>
      <c r="S23" s="17">
        <f t="shared" si="21"/>
        <v>41184</v>
      </c>
      <c r="T23" s="18">
        <f t="shared" si="22"/>
        <v>37065</v>
      </c>
      <c r="U23" s="19">
        <f t="shared" si="9"/>
        <v>10.001456876456876</v>
      </c>
      <c r="V23" s="20">
        <v>6</v>
      </c>
      <c r="W23" s="17">
        <f t="shared" si="10"/>
        <v>41184</v>
      </c>
      <c r="X23" s="18">
        <f t="shared" si="23"/>
        <v>37065</v>
      </c>
      <c r="Y23" s="19">
        <f t="shared" si="11"/>
        <v>10.001456876456876</v>
      </c>
      <c r="Z23" s="20">
        <v>3</v>
      </c>
      <c r="AA23" s="17">
        <f t="shared" si="12"/>
        <v>20592</v>
      </c>
      <c r="AB23" s="18">
        <f t="shared" si="24"/>
        <v>18326</v>
      </c>
      <c r="AC23" s="19">
        <f t="shared" si="13"/>
        <v>11.004273504273504</v>
      </c>
      <c r="AD23" s="17"/>
      <c r="AE23" s="17"/>
      <c r="AF23" s="17">
        <f t="shared" si="25"/>
        <v>0</v>
      </c>
      <c r="AG23" s="18">
        <f t="shared" si="26"/>
        <v>0</v>
      </c>
      <c r="AH23" s="19" t="e">
        <f t="shared" si="27"/>
        <v>#DIV/0!</v>
      </c>
      <c r="AI23" s="17"/>
      <c r="AJ23" s="17"/>
      <c r="AK23" s="17">
        <f t="shared" si="28"/>
        <v>0</v>
      </c>
      <c r="AL23" s="18">
        <f t="shared" si="29"/>
        <v>0</v>
      </c>
      <c r="AM23" s="19" t="e">
        <f t="shared" si="30"/>
        <v>#DIV/0!</v>
      </c>
      <c r="AN23" s="17"/>
      <c r="AO23" s="17"/>
      <c r="AP23" s="17">
        <f t="shared" si="31"/>
        <v>0</v>
      </c>
      <c r="AQ23" s="18">
        <f t="shared" si="32"/>
        <v>0</v>
      </c>
      <c r="AR23" s="19" t="e">
        <f t="shared" si="33"/>
        <v>#DIV/0!</v>
      </c>
      <c r="AS23" s="21">
        <f t="shared" si="14"/>
        <v>341184</v>
      </c>
      <c r="AT23" s="21">
        <f t="shared" si="15"/>
        <v>241184</v>
      </c>
      <c r="AU23" s="21">
        <f t="shared" si="16"/>
        <v>220592</v>
      </c>
      <c r="AV23" s="22">
        <f t="shared" si="17"/>
        <v>307065</v>
      </c>
      <c r="AW23" s="22">
        <f t="shared" si="18"/>
        <v>217065</v>
      </c>
      <c r="AX23" s="22">
        <f t="shared" si="19"/>
        <v>196326</v>
      </c>
      <c r="AY23" s="23">
        <f t="shared" si="34"/>
        <v>307.10000000000002</v>
      </c>
      <c r="AZ23" s="23">
        <f t="shared" si="20"/>
        <v>217.1</v>
      </c>
      <c r="BA23" s="23">
        <f t="shared" si="20"/>
        <v>196.3</v>
      </c>
      <c r="BB23" s="24"/>
    </row>
    <row r="24" spans="1:54" ht="15" x14ac:dyDescent="0.2">
      <c r="A24" s="14">
        <v>18</v>
      </c>
      <c r="B24" s="15" t="s">
        <v>32</v>
      </c>
      <c r="C24" s="16">
        <v>0.25</v>
      </c>
      <c r="D24" s="16">
        <v>0.23</v>
      </c>
      <c r="E24" s="16">
        <v>0.24</v>
      </c>
      <c r="F24" s="17">
        <v>1</v>
      </c>
      <c r="G24" s="17">
        <f t="shared" si="0"/>
        <v>100000</v>
      </c>
      <c r="H24" s="18">
        <f t="shared" si="1"/>
        <v>75000</v>
      </c>
      <c r="I24" s="19">
        <f t="shared" si="2"/>
        <v>25</v>
      </c>
      <c r="J24" s="17">
        <v>1</v>
      </c>
      <c r="K24" s="17">
        <f t="shared" si="3"/>
        <v>100000</v>
      </c>
      <c r="L24" s="18">
        <f t="shared" si="4"/>
        <v>77000</v>
      </c>
      <c r="M24" s="19">
        <f t="shared" si="5"/>
        <v>23</v>
      </c>
      <c r="N24" s="17">
        <v>1</v>
      </c>
      <c r="O24" s="17">
        <f t="shared" si="6"/>
        <v>100000</v>
      </c>
      <c r="P24" s="18">
        <f t="shared" si="7"/>
        <v>76000</v>
      </c>
      <c r="Q24" s="19">
        <f t="shared" si="8"/>
        <v>24</v>
      </c>
      <c r="R24" s="20">
        <v>16</v>
      </c>
      <c r="S24" s="17">
        <f t="shared" si="21"/>
        <v>109824</v>
      </c>
      <c r="T24" s="18">
        <f t="shared" si="22"/>
        <v>82368</v>
      </c>
      <c r="U24" s="19">
        <f t="shared" si="9"/>
        <v>25</v>
      </c>
      <c r="V24" s="20">
        <v>12</v>
      </c>
      <c r="W24" s="17">
        <f t="shared" si="10"/>
        <v>82368</v>
      </c>
      <c r="X24" s="18">
        <f t="shared" si="23"/>
        <v>63423</v>
      </c>
      <c r="Y24" s="19">
        <f t="shared" si="11"/>
        <v>23.000437062937063</v>
      </c>
      <c r="Z24" s="20">
        <v>11</v>
      </c>
      <c r="AA24" s="17">
        <f t="shared" si="12"/>
        <v>75504</v>
      </c>
      <c r="AB24" s="18">
        <f t="shared" si="24"/>
        <v>57383</v>
      </c>
      <c r="AC24" s="19">
        <f t="shared" si="13"/>
        <v>24.000052977325705</v>
      </c>
      <c r="AD24" s="17"/>
      <c r="AE24" s="17"/>
      <c r="AF24" s="17">
        <f t="shared" si="25"/>
        <v>0</v>
      </c>
      <c r="AG24" s="18">
        <f t="shared" si="26"/>
        <v>0</v>
      </c>
      <c r="AH24" s="19" t="e">
        <f t="shared" si="27"/>
        <v>#DIV/0!</v>
      </c>
      <c r="AI24" s="17"/>
      <c r="AJ24" s="17"/>
      <c r="AK24" s="17">
        <f t="shared" si="28"/>
        <v>0</v>
      </c>
      <c r="AL24" s="18">
        <f t="shared" si="29"/>
        <v>0</v>
      </c>
      <c r="AM24" s="19" t="e">
        <f t="shared" si="30"/>
        <v>#DIV/0!</v>
      </c>
      <c r="AN24" s="17"/>
      <c r="AO24" s="17"/>
      <c r="AP24" s="17">
        <f t="shared" si="31"/>
        <v>0</v>
      </c>
      <c r="AQ24" s="18">
        <f t="shared" si="32"/>
        <v>0</v>
      </c>
      <c r="AR24" s="19" t="e">
        <f t="shared" si="33"/>
        <v>#DIV/0!</v>
      </c>
      <c r="AS24" s="21">
        <f t="shared" si="14"/>
        <v>209824</v>
      </c>
      <c r="AT24" s="21">
        <f t="shared" si="15"/>
        <v>182368</v>
      </c>
      <c r="AU24" s="21">
        <f t="shared" si="16"/>
        <v>175504</v>
      </c>
      <c r="AV24" s="22">
        <f t="shared" si="17"/>
        <v>157368</v>
      </c>
      <c r="AW24" s="22">
        <f t="shared" si="18"/>
        <v>140423</v>
      </c>
      <c r="AX24" s="22">
        <f t="shared" si="19"/>
        <v>133383</v>
      </c>
      <c r="AY24" s="23">
        <f t="shared" si="34"/>
        <v>157.4</v>
      </c>
      <c r="AZ24" s="23">
        <f t="shared" si="34"/>
        <v>140.4</v>
      </c>
      <c r="BA24" s="23">
        <f t="shared" si="34"/>
        <v>133.4</v>
      </c>
      <c r="BB24" s="24"/>
    </row>
    <row r="25" spans="1:54" s="34" customFormat="1" ht="14.25" x14ac:dyDescent="0.2">
      <c r="A25" s="25"/>
      <c r="B25" s="25" t="s">
        <v>33</v>
      </c>
      <c r="C25" s="26"/>
      <c r="D25" s="26"/>
      <c r="E25" s="26"/>
      <c r="F25" s="27">
        <f t="shared" ref="F25:BA25" si="35">SUM(F7:F24)</f>
        <v>50</v>
      </c>
      <c r="G25" s="27">
        <f t="shared" si="35"/>
        <v>5000000</v>
      </c>
      <c r="H25" s="28">
        <f t="shared" si="35"/>
        <v>4449000</v>
      </c>
      <c r="I25" s="28"/>
      <c r="J25" s="28">
        <f t="shared" si="35"/>
        <v>21</v>
      </c>
      <c r="K25" s="28">
        <f t="shared" si="35"/>
        <v>2100000</v>
      </c>
      <c r="L25" s="28">
        <f t="shared" si="35"/>
        <v>1873000</v>
      </c>
      <c r="M25" s="28"/>
      <c r="N25" s="28">
        <f t="shared" si="35"/>
        <v>21</v>
      </c>
      <c r="O25" s="28">
        <f t="shared" si="35"/>
        <v>2100000</v>
      </c>
      <c r="P25" s="28">
        <f>SUM(P7:P24)</f>
        <v>1869000</v>
      </c>
      <c r="Q25" s="29"/>
      <c r="R25" s="17">
        <f>SUM(R7:R24)</f>
        <v>265</v>
      </c>
      <c r="S25" s="17">
        <f t="shared" si="35"/>
        <v>1818960</v>
      </c>
      <c r="T25" s="27">
        <f t="shared" si="35"/>
        <v>1612278</v>
      </c>
      <c r="U25" s="27"/>
      <c r="V25" s="17">
        <f t="shared" si="35"/>
        <v>251</v>
      </c>
      <c r="W25" s="17">
        <f t="shared" si="35"/>
        <v>1722864</v>
      </c>
      <c r="X25" s="17">
        <f t="shared" si="35"/>
        <v>1530115</v>
      </c>
      <c r="Y25" s="17"/>
      <c r="Z25" s="17">
        <f t="shared" si="35"/>
        <v>238</v>
      </c>
      <c r="AA25" s="17">
        <f t="shared" si="35"/>
        <v>1633632</v>
      </c>
      <c r="AB25" s="17">
        <f>SUM(AB7:AB24)</f>
        <v>1452690</v>
      </c>
      <c r="AC25" s="29"/>
      <c r="AD25" s="17">
        <f t="shared" si="35"/>
        <v>0</v>
      </c>
      <c r="AE25" s="17">
        <f t="shared" si="35"/>
        <v>0</v>
      </c>
      <c r="AF25" s="17">
        <f t="shared" si="35"/>
        <v>0</v>
      </c>
      <c r="AG25" s="17">
        <f t="shared" si="35"/>
        <v>0</v>
      </c>
      <c r="AH25" s="17"/>
      <c r="AI25" s="17">
        <f t="shared" si="35"/>
        <v>0</v>
      </c>
      <c r="AJ25" s="17">
        <f t="shared" si="35"/>
        <v>0</v>
      </c>
      <c r="AK25" s="17">
        <f t="shared" si="35"/>
        <v>0</v>
      </c>
      <c r="AL25" s="17">
        <f t="shared" si="35"/>
        <v>0</v>
      </c>
      <c r="AM25" s="17"/>
      <c r="AN25" s="17">
        <f t="shared" si="35"/>
        <v>0</v>
      </c>
      <c r="AO25" s="17">
        <f t="shared" si="35"/>
        <v>0</v>
      </c>
      <c r="AP25" s="17">
        <f t="shared" si="35"/>
        <v>0</v>
      </c>
      <c r="AQ25" s="17">
        <f>SUM(AQ7:AQ24)</f>
        <v>0</v>
      </c>
      <c r="AR25" s="29"/>
      <c r="AS25" s="30">
        <f t="shared" si="35"/>
        <v>6818960</v>
      </c>
      <c r="AT25" s="30">
        <f t="shared" si="35"/>
        <v>3822864</v>
      </c>
      <c r="AU25" s="30">
        <f t="shared" si="35"/>
        <v>3733632</v>
      </c>
      <c r="AV25" s="31">
        <f t="shared" si="35"/>
        <v>6061278</v>
      </c>
      <c r="AW25" s="32">
        <f t="shared" si="35"/>
        <v>3403115</v>
      </c>
      <c r="AX25" s="32">
        <f t="shared" si="35"/>
        <v>3321690</v>
      </c>
      <c r="AY25" s="33">
        <f t="shared" si="35"/>
        <v>6061.2999999999993</v>
      </c>
      <c r="AZ25" s="33">
        <f t="shared" si="35"/>
        <v>3403.1</v>
      </c>
      <c r="BA25" s="33">
        <f t="shared" si="35"/>
        <v>3321.7000000000007</v>
      </c>
    </row>
    <row r="26" spans="1:54" ht="15" hidden="1" x14ac:dyDescent="0.25">
      <c r="AY26" s="36">
        <f>ROUND(AV25/1000,1)</f>
        <v>6061.3</v>
      </c>
      <c r="AZ26" s="36">
        <f>ROUND(AW25/1000,1)</f>
        <v>3403.1</v>
      </c>
      <c r="BA26" s="36">
        <f>ROUND(AX25/1000,1)</f>
        <v>3321.7</v>
      </c>
    </row>
    <row r="27" spans="1:54" ht="15" hidden="1" x14ac:dyDescent="0.25">
      <c r="AF27" s="2">
        <v>2860</v>
      </c>
      <c r="AG27" s="37"/>
      <c r="AH27" s="37"/>
      <c r="AS27" s="38"/>
      <c r="AV27" s="37">
        <f>365726500-AV25</f>
        <v>359665222</v>
      </c>
      <c r="AY27" s="2" t="b">
        <f>AY25=AY26</f>
        <v>1</v>
      </c>
      <c r="AZ27" s="2" t="b">
        <f t="shared" ref="AZ27:BA27" si="36">AZ25=AZ26</f>
        <v>1</v>
      </c>
      <c r="BA27" s="2" t="b">
        <f t="shared" si="36"/>
        <v>1</v>
      </c>
    </row>
    <row r="28" spans="1:54" ht="15" hidden="1" x14ac:dyDescent="0.25">
      <c r="H28" s="37">
        <f>H25+T25+AG25</f>
        <v>6061278</v>
      </c>
      <c r="I28" s="37"/>
      <c r="AF28" s="37">
        <f>AF25-AG25</f>
        <v>0</v>
      </c>
      <c r="AY28" s="36"/>
      <c r="AZ28" s="36"/>
      <c r="BA28" s="36"/>
    </row>
    <row r="29" spans="1:54" ht="15" hidden="1" x14ac:dyDescent="0.25"/>
    <row r="30" spans="1:54" ht="15" hidden="1" x14ac:dyDescent="0.25">
      <c r="AF30" s="39"/>
      <c r="AY30" s="40"/>
      <c r="AZ30" s="40"/>
      <c r="BA30" s="40"/>
      <c r="BB30" s="41"/>
    </row>
    <row r="31" spans="1:54" ht="15" hidden="1" x14ac:dyDescent="0.25">
      <c r="H31" s="37">
        <f>G25-H25</f>
        <v>551000</v>
      </c>
      <c r="I31" s="37"/>
      <c r="AS31" s="37">
        <f>AS25-AV25</f>
        <v>757682</v>
      </c>
      <c r="AY31" s="41"/>
      <c r="AZ31" s="41"/>
      <c r="BA31" s="41"/>
      <c r="BB31" s="41"/>
    </row>
  </sheetData>
  <mergeCells count="20">
    <mergeCell ref="AS4:AU4"/>
    <mergeCell ref="AV4:AX4"/>
    <mergeCell ref="AY4:BA4"/>
    <mergeCell ref="F6:H6"/>
    <mergeCell ref="J6:L6"/>
    <mergeCell ref="N6:Q6"/>
    <mergeCell ref="R6:T6"/>
    <mergeCell ref="V6:X6"/>
    <mergeCell ref="Z6:AC6"/>
    <mergeCell ref="AD6:AG6"/>
    <mergeCell ref="AI6:AL6"/>
    <mergeCell ref="AN6:AR6"/>
    <mergeCell ref="R4:AC4"/>
    <mergeCell ref="AD4:AR4"/>
    <mergeCell ref="A2:B2"/>
    <mergeCell ref="C2:Q2"/>
    <mergeCell ref="A4:A6"/>
    <mergeCell ref="B4:B6"/>
    <mergeCell ref="C4:E5"/>
    <mergeCell ref="F4:Q4"/>
  </mergeCells>
  <pageMargins left="0.23622047244094491" right="0.23622047244094491" top="0.74803149606299213" bottom="0.74803149606299213" header="0.31496062992125984" footer="0.51181102362204722"/>
  <pageSetup paperSize="9" scale="46" firstPageNumber="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дистанц</vt:lpstr>
      <vt:lpstr>дистанц!Заголовки_для_печати</vt:lpstr>
      <vt:lpstr>дистанц!Область_печати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Рыженкова Елена Николаевна</cp:lastModifiedBy>
  <cp:lastPrinted>2021-10-18T10:41:37Z</cp:lastPrinted>
  <dcterms:created xsi:type="dcterms:W3CDTF">2021-08-19T09:19:19Z</dcterms:created>
  <dcterms:modified xsi:type="dcterms:W3CDTF">2021-10-18T10:41:42Z</dcterms:modified>
</cp:coreProperties>
</file>