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2995" windowHeight="11820"/>
  </bookViews>
  <sheets>
    <sheet name="органы опеки" sheetId="1" r:id="rId1"/>
  </sheets>
  <definedNames>
    <definedName name="_xlnm.Print_Area" localSheetId="0">'органы опеки'!$A$1:$Q$24</definedName>
  </definedNames>
  <calcPr calcId="145621"/>
</workbook>
</file>

<file path=xl/calcChain.xml><?xml version="1.0" encoding="utf-8"?>
<calcChain xmlns="http://schemas.openxmlformats.org/spreadsheetml/2006/main">
  <c r="E31" i="1" l="1"/>
  <c r="G31" i="1" s="1"/>
  <c r="F29" i="1"/>
  <c r="E29" i="1"/>
  <c r="G29" i="1" s="1"/>
  <c r="F28" i="1"/>
  <c r="F31" i="1" s="1"/>
  <c r="E28" i="1"/>
  <c r="U24" i="1"/>
  <c r="T24" i="1"/>
  <c r="Q24" i="1"/>
  <c r="Q27" i="1" s="1"/>
  <c r="P24" i="1"/>
  <c r="O24" i="1"/>
  <c r="P27" i="1" s="1"/>
  <c r="M24" i="1"/>
  <c r="N23" i="1"/>
  <c r="G23" i="1"/>
  <c r="N22" i="1"/>
  <c r="E22" i="1"/>
  <c r="N21" i="1"/>
  <c r="G21" i="1"/>
  <c r="N20" i="1"/>
  <c r="E20" i="1"/>
  <c r="N19" i="1"/>
  <c r="E19" i="1"/>
  <c r="G19" i="1"/>
  <c r="F19" i="1"/>
  <c r="N18" i="1"/>
  <c r="E18" i="1"/>
  <c r="N17" i="1"/>
  <c r="G17" i="1"/>
  <c r="N16" i="1"/>
  <c r="E16" i="1"/>
  <c r="N15" i="1"/>
  <c r="E15" i="1"/>
  <c r="G15" i="1"/>
  <c r="F15" i="1"/>
  <c r="N14" i="1"/>
  <c r="E14" i="1"/>
  <c r="N13" i="1"/>
  <c r="G13" i="1"/>
  <c r="N12" i="1"/>
  <c r="E12" i="1"/>
  <c r="N11" i="1"/>
  <c r="E11" i="1"/>
  <c r="G11" i="1"/>
  <c r="F11" i="1"/>
  <c r="N10" i="1"/>
  <c r="E10" i="1"/>
  <c r="N9" i="1"/>
  <c r="G9" i="1"/>
  <c r="N8" i="1"/>
  <c r="G8" i="1"/>
  <c r="N7" i="1"/>
  <c r="G7" i="1"/>
  <c r="N6" i="1"/>
  <c r="X5" i="1"/>
  <c r="X8" i="1" s="1"/>
  <c r="F23" i="1" l="1"/>
  <c r="D24" i="1"/>
  <c r="F9" i="1"/>
  <c r="E9" i="1"/>
  <c r="F13" i="1"/>
  <c r="E13" i="1"/>
  <c r="F17" i="1"/>
  <c r="E17" i="1"/>
  <c r="F21" i="1"/>
  <c r="E21" i="1"/>
  <c r="G12" i="1"/>
  <c r="G16" i="1"/>
  <c r="G18" i="1"/>
  <c r="G20" i="1"/>
  <c r="G22" i="1"/>
  <c r="E23" i="1"/>
  <c r="G10" i="1"/>
  <c r="G14" i="1"/>
  <c r="F10" i="1"/>
  <c r="F12" i="1"/>
  <c r="F14" i="1"/>
  <c r="F16" i="1"/>
  <c r="F18" i="1"/>
  <c r="F20" i="1"/>
  <c r="F22" i="1"/>
  <c r="H9" i="1"/>
  <c r="I9" i="1" s="1"/>
  <c r="F6" i="1"/>
  <c r="F7" i="1"/>
  <c r="F8" i="1"/>
  <c r="H10" i="1"/>
  <c r="I10" i="1" s="1"/>
  <c r="H12" i="1"/>
  <c r="I12" i="1" s="1"/>
  <c r="H14" i="1"/>
  <c r="I14" i="1" s="1"/>
  <c r="H16" i="1"/>
  <c r="I16" i="1" s="1"/>
  <c r="H18" i="1"/>
  <c r="I18" i="1" s="1"/>
  <c r="H20" i="1"/>
  <c r="I20" i="1" s="1"/>
  <c r="H22" i="1"/>
  <c r="I22" i="1" s="1"/>
  <c r="C24" i="1"/>
  <c r="E6" i="1"/>
  <c r="G6" i="1"/>
  <c r="G24" i="1" s="1"/>
  <c r="N24" i="1"/>
  <c r="N25" i="1" s="1"/>
  <c r="E7" i="1"/>
  <c r="E8" i="1"/>
  <c r="H8" i="1" s="1"/>
  <c r="I8" i="1" s="1"/>
  <c r="H11" i="1"/>
  <c r="I11" i="1" s="1"/>
  <c r="H13" i="1"/>
  <c r="I13" i="1" s="1"/>
  <c r="H15" i="1"/>
  <c r="I15" i="1" s="1"/>
  <c r="H17" i="1"/>
  <c r="I17" i="1" s="1"/>
  <c r="H19" i="1"/>
  <c r="I19" i="1" s="1"/>
  <c r="H21" i="1"/>
  <c r="I21" i="1" s="1"/>
  <c r="H23" i="1"/>
  <c r="I23" i="1" s="1"/>
  <c r="H31" i="1"/>
  <c r="H30" i="1"/>
  <c r="J21" i="1" l="1"/>
  <c r="K21" i="1" s="1"/>
  <c r="J17" i="1"/>
  <c r="K17" i="1" s="1"/>
  <c r="J13" i="1"/>
  <c r="K13" i="1" s="1"/>
  <c r="J8" i="1"/>
  <c r="K8" i="1" s="1"/>
  <c r="E24" i="1"/>
  <c r="H6" i="1"/>
  <c r="Y5" i="1"/>
  <c r="X9" i="1" s="1"/>
  <c r="J22" i="1"/>
  <c r="K22" i="1" s="1"/>
  <c r="J18" i="1"/>
  <c r="K18" i="1" s="1"/>
  <c r="J14" i="1"/>
  <c r="K14" i="1" s="1"/>
  <c r="J10" i="1"/>
  <c r="K10" i="1" s="1"/>
  <c r="J9" i="1"/>
  <c r="K9" i="1" s="1"/>
  <c r="J23" i="1"/>
  <c r="K23" i="1" s="1"/>
  <c r="J19" i="1"/>
  <c r="K19" i="1" s="1"/>
  <c r="J15" i="1"/>
  <c r="K15" i="1" s="1"/>
  <c r="J11" i="1"/>
  <c r="K11" i="1" s="1"/>
  <c r="H7" i="1"/>
  <c r="I7" i="1" s="1"/>
  <c r="J20" i="1"/>
  <c r="K20" i="1"/>
  <c r="J16" i="1"/>
  <c r="K16" i="1"/>
  <c r="J12" i="1"/>
  <c r="K12" i="1"/>
  <c r="F24" i="1"/>
  <c r="S15" i="1" l="1"/>
  <c r="L15" i="1"/>
  <c r="S23" i="1"/>
  <c r="L23" i="1"/>
  <c r="S14" i="1"/>
  <c r="L14" i="1"/>
  <c r="S22" i="1"/>
  <c r="L22" i="1"/>
  <c r="S8" i="1"/>
  <c r="L8" i="1"/>
  <c r="S11" i="1"/>
  <c r="L11" i="1"/>
  <c r="S19" i="1"/>
  <c r="L19" i="1"/>
  <c r="S10" i="1"/>
  <c r="L10" i="1"/>
  <c r="S18" i="1"/>
  <c r="L18" i="1"/>
  <c r="S12" i="1"/>
  <c r="L12" i="1"/>
  <c r="S16" i="1"/>
  <c r="L16" i="1"/>
  <c r="S20" i="1"/>
  <c r="L20" i="1"/>
  <c r="J7" i="1"/>
  <c r="K7" i="1" s="1"/>
  <c r="S9" i="1"/>
  <c r="L9" i="1"/>
  <c r="H24" i="1"/>
  <c r="I6" i="1"/>
  <c r="S13" i="1"/>
  <c r="L13" i="1"/>
  <c r="S17" i="1"/>
  <c r="L17" i="1"/>
  <c r="S21" i="1"/>
  <c r="L21" i="1"/>
  <c r="S7" i="1" l="1"/>
  <c r="L7" i="1"/>
  <c r="I24" i="1"/>
  <c r="J6" i="1"/>
  <c r="J24" i="1" s="1"/>
  <c r="K6" i="1" l="1"/>
  <c r="K24" i="1" s="1"/>
  <c r="K25" i="1" s="1"/>
  <c r="L6" i="1" l="1"/>
  <c r="L24" i="1" s="1"/>
  <c r="S6" i="1"/>
  <c r="S24" i="1" s="1"/>
</calcChain>
</file>

<file path=xl/sharedStrings.xml><?xml version="1.0" encoding="utf-8"?>
<sst xmlns="http://schemas.openxmlformats.org/spreadsheetml/2006/main" count="46" uniqueCount="46">
  <si>
    <t>Расчет объема субвенций бюджетам муниципальных образований на осуществление отдельного государственного полномочия Ленинградской области по организации и осуществлению деятельности по опеке и попечительству, на 2022 год</t>
  </si>
  <si>
    <t>№№</t>
  </si>
  <si>
    <t>Наименование муниципальных районов и городского поселения</t>
  </si>
  <si>
    <t>Численность населения на 01.01.2021 г - ВСЕГО</t>
  </si>
  <si>
    <t>Численность детского населения от 0 до 18 лет</t>
  </si>
  <si>
    <r>
      <t xml:space="preserve">Планируемое количество специалистов по охране детства в отношении несовершеннолетних граждан в возрасте от 0 до 18 лет </t>
    </r>
    <r>
      <rPr>
        <sz val="9"/>
        <color rgb="FFFF0000"/>
        <rFont val="Arial Cyr"/>
        <charset val="204"/>
      </rPr>
      <t>включительно</t>
    </r>
  </si>
  <si>
    <t xml:space="preserve">Планируемое количество специалистов в отношении совершеннолетних  граждан _x000D_
</t>
  </si>
  <si>
    <t>Планируемое количество  специалистов по бухгалтерскому учету и контролю (не менее 1,0 ст., и не более 1,5 ст.)</t>
  </si>
  <si>
    <t>Планируемое количество  ставок специалистов, ВСЕГО</t>
  </si>
  <si>
    <t>Расчет субвенций на организацию опеки и попечительства на 2022 год</t>
  </si>
  <si>
    <t>Численность КЦ</t>
  </si>
  <si>
    <t>Утверждено в областном законе на 2021-2023 гг</t>
  </si>
  <si>
    <t>4 % к 2021г</t>
  </si>
  <si>
    <t>в проект закона на 2022-2024 гг, тыс.руб.</t>
  </si>
  <si>
    <t>на ФОТ, тыс.руб.</t>
  </si>
  <si>
    <t>Норматив затрат в расчете на одного специалиста по организации опеки и попечительства в МО</t>
  </si>
  <si>
    <t>Общая потребность в средствах на 2022 год, тыс.руб.</t>
  </si>
  <si>
    <t>в АЦК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</si>
  <si>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</si>
  <si>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</si>
  <si>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</si>
  <si>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</si>
  <si>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</si>
  <si>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</si>
  <si>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</si>
  <si>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</si>
  <si>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</si>
  <si>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</si>
  <si>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</si>
  <si>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</si>
  <si>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</si>
  <si>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</si>
  <si>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</si>
  <si>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</si>
  <si>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</si>
  <si>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 xml:space="preserve">Сосновоборский </t>
  </si>
  <si>
    <t>ИТОГО:</t>
  </si>
  <si>
    <t>с 01.09.2021</t>
  </si>
  <si>
    <t>с 01.09.2022</t>
  </si>
  <si>
    <t>оклад специалиста 1 категории</t>
  </si>
  <si>
    <t>кол-во должностных окладов в год</t>
  </si>
  <si>
    <t>начисления</t>
  </si>
  <si>
    <t>средства на оплату труда с начислениями на год, тыс. руб.</t>
  </si>
  <si>
    <t>норматив на одного</t>
  </si>
  <si>
    <t>2021 с 01.09.</t>
  </si>
  <si>
    <t>приложение 22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</si>
</sst>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0.0"/>
    <numFmt numFmtId="165" formatCode="#,##0.0"/>
    <numFmt numFmtId="166" formatCode="0.0%"/>
    <numFmt numFmtId="167" formatCode="_(* #,##0.00_);_(* \(#,##0.00\);_(* \-??_);_(@_)"/>
    <numFmt numFmtId="168" formatCode="0.000"/>
    <numFmt numFmtId="169" formatCode="[Blue]\+#,##0.00;[Red]\-#,##0.00;&quot;-&quot;"/>
    <numFmt numFmtId="170" formatCode="00"/>
    <numFmt numFmtId="171" formatCode="_(* #,##0.00_);_(* \(#,##0.00\);_(* &quot;-&quot;??_);_(@_)"/>
    <numFmt numFmtId="172" formatCode="#,##0.00;[Red]\-#,##0.00;&quot;-&quot;"/>
    <numFmt numFmtId="173" formatCode="#,##0;[Red]\-#,##0;&quot;-&quot;"/>
    <numFmt numFmtId="174" formatCode="_-* #,##0.00_р_._-;\-* #,##0.00_р_._-;_-* \-??_р_._-;_-@_-"/>
  </numFmts>
  <fonts count="3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22"/>
      <name val="Arial"/>
      <family val="2"/>
      <charset val="204"/>
    </font>
    <font>
      <sz val="9"/>
      <name val="Arial Cyr"/>
      <charset val="204"/>
    </font>
    <font>
      <sz val="9"/>
      <color rgb="FFFF0000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9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theme="1"/>
      <name val="Arial Cyr"/>
      <family val="2"/>
      <charset val="204"/>
    </font>
    <font>
      <sz val="9"/>
      <color rgb="FF7030A0"/>
      <name val="Arial"/>
      <family val="2"/>
      <charset val="204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10">
    <xf numFmtId="0" fontId="0" fillId="0" borderId="0"/>
    <xf numFmtId="167" fontId="2" fillId="0" borderId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22" fillId="0" borderId="7">
      <alignment horizontal="left" indent="1"/>
    </xf>
    <xf numFmtId="0" fontId="23" fillId="0" borderId="8">
      <alignment horizontal="left" inden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6" fontId="26" fillId="0" borderId="0" applyFont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Border="0" applyProtection="0"/>
    <xf numFmtId="9" fontId="2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69" fontId="27" fillId="2" borderId="0" applyFont="0" applyFill="0" applyBorder="0" applyAlignment="0" applyProtection="0">
      <alignment horizontal="right" indent="1"/>
    </xf>
    <xf numFmtId="0" fontId="28" fillId="0" borderId="0" applyFill="0" applyBorder="0">
      <alignment horizontal="center" vertical="center" wrapText="1"/>
    </xf>
    <xf numFmtId="170" fontId="29" fillId="3" borderId="0">
      <alignment horizontal="right" vertical="center" indent="1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Border="0" applyProtection="0"/>
    <xf numFmtId="167" fontId="2" fillId="0" borderId="0" applyFill="0" applyBorder="0" applyAlignment="0" applyProtection="0"/>
    <xf numFmtId="172" fontId="26" fillId="0" borderId="0" applyFont="0" applyFill="0" applyBorder="0" applyProtection="0">
      <alignment horizontal="right" vertical="center" indent="1"/>
    </xf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73" fontId="26" fillId="0" borderId="0" applyFont="0" applyFill="0" applyBorder="0" applyProtection="0">
      <alignment horizontal="right" vertical="center" indent="1"/>
    </xf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Border="0" applyProtection="0"/>
    <xf numFmtId="167" fontId="2" fillId="0" borderId="0" applyBorder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Border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7" fontId="2" fillId="0" borderId="0" applyFill="0" applyBorder="0" applyAlignment="0" applyProtection="0"/>
    <xf numFmtId="174" fontId="11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74" fontId="11" fillId="0" borderId="0" applyFill="0" applyBorder="0" applyAlignment="0" applyProtection="0"/>
    <xf numFmtId="167" fontId="2" fillId="0" borderId="0" applyBorder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</cellStyleXfs>
  <cellXfs count="69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3" fontId="11" fillId="0" borderId="1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 applyProtection="1">
      <alignment horizontal="right" vertical="center"/>
    </xf>
    <xf numFmtId="165" fontId="11" fillId="0" borderId="1" xfId="0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165" fontId="12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wrapText="1"/>
    </xf>
    <xf numFmtId="165" fontId="13" fillId="0" borderId="1" xfId="0" applyNumberFormat="1" applyFont="1" applyFill="1" applyBorder="1" applyAlignment="1" applyProtection="1"/>
    <xf numFmtId="3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4" xfId="0" applyNumberFormat="1" applyFont="1" applyFill="1" applyBorder="1" applyAlignment="1" applyProtection="1"/>
    <xf numFmtId="165" fontId="13" fillId="0" borderId="5" xfId="0" applyNumberFormat="1" applyFont="1" applyFill="1" applyBorder="1" applyAlignment="1" applyProtection="1"/>
    <xf numFmtId="165" fontId="13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4" fontId="16" fillId="0" borderId="0" xfId="0" applyNumberFormat="1" applyFont="1" applyFill="1" applyBorder="1" applyAlignment="1" applyProtection="1"/>
    <xf numFmtId="166" fontId="10" fillId="0" borderId="0" xfId="2" applyNumberFormat="1" applyFont="1" applyFill="1" applyBorder="1" applyAlignment="1">
      <alignment wrapText="1"/>
    </xf>
    <xf numFmtId="166" fontId="14" fillId="0" borderId="0" xfId="0" applyNumberFormat="1" applyFont="1" applyFill="1" applyBorder="1" applyAlignment="1" applyProtection="1"/>
    <xf numFmtId="167" fontId="2" fillId="0" borderId="0" xfId="1" applyFill="1" applyBorder="1" applyAlignment="1">
      <alignment wrapText="1"/>
    </xf>
    <xf numFmtId="0" fontId="17" fillId="0" borderId="0" xfId="0" applyNumberFormat="1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/>
    <xf numFmtId="165" fontId="18" fillId="0" borderId="0" xfId="0" applyNumberFormat="1" applyFont="1" applyFill="1" applyBorder="1" applyAlignment="1" applyProtection="1">
      <alignment horizontal="right"/>
    </xf>
    <xf numFmtId="165" fontId="14" fillId="0" borderId="0" xfId="0" applyNumberFormat="1" applyFont="1" applyFill="1" applyBorder="1" applyAlignment="1" applyProtection="1"/>
    <xf numFmtId="167" fontId="2" fillId="0" borderId="0" xfId="1" applyFill="1" applyBorder="1" applyAlignment="1" applyProtection="1"/>
    <xf numFmtId="164" fontId="19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/>
    <xf numFmtId="168" fontId="3" fillId="0" borderId="0" xfId="0" applyNumberFormat="1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right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</cellXfs>
  <cellStyles count="410">
    <cellStyle name="Excel Built-in Normal" xfId="3"/>
    <cellStyle name="Заголовок 1 2" xfId="4"/>
    <cellStyle name="Заголовок 2 2" xfId="5"/>
    <cellStyle name="Обычный" xfId="0" builtinId="0"/>
    <cellStyle name="Обычный 10" xfId="6"/>
    <cellStyle name="Обычный 10 2" xfId="7"/>
    <cellStyle name="Обычный 10 2 2" xfId="8"/>
    <cellStyle name="Обычный 10 2 2 2" xfId="9"/>
    <cellStyle name="Обычный 10 2 3" xfId="10"/>
    <cellStyle name="Обычный 10 3" xfId="11"/>
    <cellStyle name="Обычный 10 3 2" xfId="12"/>
    <cellStyle name="Обычный 11" xfId="13"/>
    <cellStyle name="Обычный 11 2" xfId="14"/>
    <cellStyle name="Обычный 12" xfId="15"/>
    <cellStyle name="Обычный 12 2" xfId="16"/>
    <cellStyle name="Обычный 13" xfId="17"/>
    <cellStyle name="Обычный 13 2" xfId="18"/>
    <cellStyle name="Обычный 14" xfId="19"/>
    <cellStyle name="Обычный 14 2" xfId="20"/>
    <cellStyle name="Обычный 15" xfId="21"/>
    <cellStyle name="Обычный 15 2" xfId="22"/>
    <cellStyle name="Обычный 16" xfId="23"/>
    <cellStyle name="Обычный 16 2" xfId="24"/>
    <cellStyle name="Обычный 17" xfId="25"/>
    <cellStyle name="Обычный 17 2" xfId="26"/>
    <cellStyle name="Обычный 18" xfId="27"/>
    <cellStyle name="Обычный 18 2" xfId="28"/>
    <cellStyle name="Обычный 19" xfId="29"/>
    <cellStyle name="Обычный 19 2" xfId="30"/>
    <cellStyle name="Обычный 2" xfId="31"/>
    <cellStyle name="Обычный 2 2" xfId="32"/>
    <cellStyle name="Обычный 2 2 2" xfId="33"/>
    <cellStyle name="Обычный 2 2 2 2" xfId="34"/>
    <cellStyle name="Обычный 2 2 3" xfId="35"/>
    <cellStyle name="Обычный 2 2 3 2" xfId="36"/>
    <cellStyle name="Обычный 2 2 4" xfId="37"/>
    <cellStyle name="Обычный 2 3" xfId="38"/>
    <cellStyle name="Обычный 2 3 2" xfId="39"/>
    <cellStyle name="Обычный 2 4" xfId="40"/>
    <cellStyle name="Обычный 2 4 2" xfId="41"/>
    <cellStyle name="Обычный 2 5" xfId="42"/>
    <cellStyle name="Обычный 2_Расчет норматива" xfId="43"/>
    <cellStyle name="Обычный 20" xfId="44"/>
    <cellStyle name="Обычный 20 2" xfId="45"/>
    <cellStyle name="Обычный 21" xfId="46"/>
    <cellStyle name="Обычный 22" xfId="47"/>
    <cellStyle name="Обычный 23" xfId="48"/>
    <cellStyle name="Обычный 24" xfId="49"/>
    <cellStyle name="Обычный 25" xfId="50"/>
    <cellStyle name="Обычный 26" xfId="51"/>
    <cellStyle name="Обычный 27" xfId="52"/>
    <cellStyle name="Обычный 3" xfId="53"/>
    <cellStyle name="Обычный 3 2" xfId="54"/>
    <cellStyle name="Обычный 3 2 2" xfId="55"/>
    <cellStyle name="Обычный 3 3" xfId="56"/>
    <cellStyle name="Обычный 3 3 2" xfId="57"/>
    <cellStyle name="Обычный 3 4" xfId="58"/>
    <cellStyle name="Обычный 4" xfId="59"/>
    <cellStyle name="Обычный 4 2" xfId="60"/>
    <cellStyle name="Обычный 4 2 2" xfId="61"/>
    <cellStyle name="Обычный 4 3" xfId="62"/>
    <cellStyle name="Обычный 5" xfId="63"/>
    <cellStyle name="Обычный 5 2" xfId="64"/>
    <cellStyle name="Обычный 5 2 2" xfId="65"/>
    <cellStyle name="Обычный 5 3" xfId="66"/>
    <cellStyle name="Обычный 5 4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8 2 2" xfId="78"/>
    <cellStyle name="Обычный 8 2 2 2" xfId="79"/>
    <cellStyle name="Обычный 8 2 3" xfId="80"/>
    <cellStyle name="Обычный 8 3" xfId="81"/>
    <cellStyle name="Обычный 8 3 2" xfId="82"/>
    <cellStyle name="Обычный 9" xfId="83"/>
    <cellStyle name="Обычный 9 2" xfId="84"/>
    <cellStyle name="Обычный 9 2 2" xfId="85"/>
    <cellStyle name="Обычный 9 2 2 2" xfId="86"/>
    <cellStyle name="Обычный 9 2 3" xfId="87"/>
    <cellStyle name="Обычный 9 3" xfId="88"/>
    <cellStyle name="Обычный 9 3 2" xfId="89"/>
    <cellStyle name="Процентный" xfId="2" builtinId="5"/>
    <cellStyle name="Процентный 10" xfId="90"/>
    <cellStyle name="Процентный 10 2" xfId="91"/>
    <cellStyle name="Процентный 11" xfId="92"/>
    <cellStyle name="Процентный 11 2" xfId="93"/>
    <cellStyle name="Процентный 12" xfId="94"/>
    <cellStyle name="Процентный 13" xfId="95"/>
    <cellStyle name="Процентный 14" xfId="96"/>
    <cellStyle name="Процентный 15" xfId="97"/>
    <cellStyle name="Процентный 2" xfId="98"/>
    <cellStyle name="Процентный 2 10" xfId="99"/>
    <cellStyle name="Процентный 2 11" xfId="100"/>
    <cellStyle name="Процентный 2 2" xfId="101"/>
    <cellStyle name="Процентный 2 2 2" xfId="102"/>
    <cellStyle name="Процентный 2 2 2 2" xfId="103"/>
    <cellStyle name="Процентный 2 2 3" xfId="104"/>
    <cellStyle name="Процентный 2 2_Школы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9" xfId="117"/>
    <cellStyle name="Процентный 2_Школы" xfId="118"/>
    <cellStyle name="Процентный 3" xfId="119"/>
    <cellStyle name="Процентный 3 10" xfId="120"/>
    <cellStyle name="Процентный 3 11" xfId="121"/>
    <cellStyle name="Процентный 3 2" xfId="122"/>
    <cellStyle name="Процентный 3 2 10" xfId="123"/>
    <cellStyle name="Процентный 3 2 2" xfId="124"/>
    <cellStyle name="Процентный 3 2 2 2" xfId="125"/>
    <cellStyle name="Процентный 3 2 2 2 2" xfId="126"/>
    <cellStyle name="Процентный 3 2 2 3" xfId="127"/>
    <cellStyle name="Процентный 3 2 2_Школы" xfId="128"/>
    <cellStyle name="Процентный 3 2 3" xfId="129"/>
    <cellStyle name="Процентный 3 2 3 2" xfId="130"/>
    <cellStyle name="Процентный 3 2 4" xfId="131"/>
    <cellStyle name="Процентный 3 2 4 2" xfId="132"/>
    <cellStyle name="Процентный 3 2 5" xfId="133"/>
    <cellStyle name="Процентный 3 2 5 2" xfId="134"/>
    <cellStyle name="Процентный 3 2 6" xfId="135"/>
    <cellStyle name="Процентный 3 2 6 2" xfId="136"/>
    <cellStyle name="Процентный 3 2 7" xfId="137"/>
    <cellStyle name="Процентный 3 2 8" xfId="138"/>
    <cellStyle name="Процентный 3 2 9" xfId="139"/>
    <cellStyle name="Процентный 3 2_Школы" xfId="140"/>
    <cellStyle name="Процентный 3 3" xfId="141"/>
    <cellStyle name="Процентный 3 3 10" xfId="142"/>
    <cellStyle name="Процентный 3 3 2" xfId="143"/>
    <cellStyle name="Процентный 3 3 2 2" xfId="144"/>
    <cellStyle name="Процентный 3 3 2 2 2" xfId="145"/>
    <cellStyle name="Процентный 3 3 2 3" xfId="146"/>
    <cellStyle name="Процентный 3 3 2_Школы" xfId="147"/>
    <cellStyle name="Процентный 3 3 3" xfId="148"/>
    <cellStyle name="Процентный 3 3 3 2" xfId="149"/>
    <cellStyle name="Процентный 3 3 4" xfId="150"/>
    <cellStyle name="Процентный 3 3 4 2" xfId="151"/>
    <cellStyle name="Процентный 3 3 5" xfId="152"/>
    <cellStyle name="Процентный 3 3 5 2" xfId="153"/>
    <cellStyle name="Процентный 3 3 6" xfId="154"/>
    <cellStyle name="Процентный 3 3 6 2" xfId="155"/>
    <cellStyle name="Процентный 3 3 7" xfId="156"/>
    <cellStyle name="Процентный 3 3 8" xfId="157"/>
    <cellStyle name="Процентный 3 3 9" xfId="158"/>
    <cellStyle name="Процентный 3 3_Школы" xfId="159"/>
    <cellStyle name="Процентный 3 4" xfId="160"/>
    <cellStyle name="Процентный 3 4 10" xfId="161"/>
    <cellStyle name="Процентный 3 4 2" xfId="162"/>
    <cellStyle name="Процентный 3 4 2 2" xfId="163"/>
    <cellStyle name="Процентный 3 4 2 2 2" xfId="164"/>
    <cellStyle name="Процентный 3 4 2 3" xfId="165"/>
    <cellStyle name="Процентный 3 4 2_Школы" xfId="166"/>
    <cellStyle name="Процентный 3 4 3" xfId="167"/>
    <cellStyle name="Процентный 3 4 3 2" xfId="168"/>
    <cellStyle name="Процентный 3 4 4" xfId="169"/>
    <cellStyle name="Процентный 3 4 5" xfId="170"/>
    <cellStyle name="Процентный 3 4 6" xfId="171"/>
    <cellStyle name="Процентный 3 4 7" xfId="172"/>
    <cellStyle name="Процентный 3 4 8" xfId="173"/>
    <cellStyle name="Процентный 3 4 9" xfId="174"/>
    <cellStyle name="Процентный 3 4_Школы" xfId="175"/>
    <cellStyle name="Процентный 3 5" xfId="176"/>
    <cellStyle name="Процентный 3 5 2" xfId="177"/>
    <cellStyle name="Процентный 3 5 2 2" xfId="178"/>
    <cellStyle name="Процентный 3 5 3" xfId="179"/>
    <cellStyle name="Процентный 3 5_Школы" xfId="180"/>
    <cellStyle name="Процентный 3 6" xfId="181"/>
    <cellStyle name="Процентный 3 6 2" xfId="182"/>
    <cellStyle name="Процентный 3 7" xfId="183"/>
    <cellStyle name="Процентный 3 7 2" xfId="184"/>
    <cellStyle name="Процентный 3 8" xfId="185"/>
    <cellStyle name="Процентный 3 8 2" xfId="186"/>
    <cellStyle name="Процентный 3 9" xfId="187"/>
    <cellStyle name="Процентный 3 9 2" xfId="188"/>
    <cellStyle name="Процентный 3_Школы" xfId="189"/>
    <cellStyle name="Процентный 4" xfId="190"/>
    <cellStyle name="Процентный 4 10" xfId="191"/>
    <cellStyle name="Процентный 4 2" xfId="192"/>
    <cellStyle name="Процентный 4 2 2" xfId="193"/>
    <cellStyle name="Процентный 4 2 2 2" xfId="194"/>
    <cellStyle name="Процентный 4 2 3" xfId="195"/>
    <cellStyle name="Процентный 4 2_Школы" xfId="196"/>
    <cellStyle name="Процентный 4 3" xfId="197"/>
    <cellStyle name="Процентный 4 3 2" xfId="198"/>
    <cellStyle name="Процентный 4 4" xfId="199"/>
    <cellStyle name="Процентный 4 4 2" xfId="200"/>
    <cellStyle name="Процентный 4 5" xfId="201"/>
    <cellStyle name="Процентный 4 5 2" xfId="202"/>
    <cellStyle name="Процентный 4 6" xfId="203"/>
    <cellStyle name="Процентный 4 6 2" xfId="204"/>
    <cellStyle name="Процентный 4 7" xfId="205"/>
    <cellStyle name="Процентный 4 8" xfId="206"/>
    <cellStyle name="Процентный 4 9" xfId="207"/>
    <cellStyle name="Процентный 4_Школы" xfId="208"/>
    <cellStyle name="Процентный 5" xfId="209"/>
    <cellStyle name="Процентный 5 2" xfId="210"/>
    <cellStyle name="Процентный 5 2 2" xfId="211"/>
    <cellStyle name="Процентный 5 3" xfId="212"/>
    <cellStyle name="Процентный 5_Школы" xfId="213"/>
    <cellStyle name="Процентный 6" xfId="214"/>
    <cellStyle name="Процентный 6 2" xfId="215"/>
    <cellStyle name="Процентный 6 2 2" xfId="216"/>
    <cellStyle name="Процентный 6 3" xfId="217"/>
    <cellStyle name="Процентный 7" xfId="218"/>
    <cellStyle name="Процентный 7 2" xfId="219"/>
    <cellStyle name="Процентный 8" xfId="220"/>
    <cellStyle name="Процентный 8 2" xfId="221"/>
    <cellStyle name="Процентный 9" xfId="222"/>
    <cellStyle name="Процентный 9 2" xfId="223"/>
    <cellStyle name="Таб: +|-" xfId="224"/>
    <cellStyle name="Таб: Графа" xfId="225"/>
    <cellStyle name="Таб: Номер" xfId="226"/>
    <cellStyle name="Финансовый" xfId="1" builtinId="3"/>
    <cellStyle name="Финансовый 10" xfId="227"/>
    <cellStyle name="Финансовый 10 2" xfId="228"/>
    <cellStyle name="Финансовый 11" xfId="229"/>
    <cellStyle name="Финансовый 11 2" xfId="230"/>
    <cellStyle name="Финансовый 12" xfId="231"/>
    <cellStyle name="Финансовый 12 2" xfId="232"/>
    <cellStyle name="Финансовый 13" xfId="233"/>
    <cellStyle name="Финансовый 14" xfId="234"/>
    <cellStyle name="Финансовый 15" xfId="235"/>
    <cellStyle name="Финансовый 16" xfId="236"/>
    <cellStyle name="Финансовый 17" xfId="237"/>
    <cellStyle name="Финансовый 2" xfId="238"/>
    <cellStyle name="Финансовый 2 10" xfId="239"/>
    <cellStyle name="Финансовый 2 11" xfId="240"/>
    <cellStyle name="Финансовый 2 12" xfId="241"/>
    <cellStyle name="Финансовый 2 2" xfId="242"/>
    <cellStyle name="Финансовый 2 2 10" xfId="243"/>
    <cellStyle name="Финансовый 2 2 11" xfId="244"/>
    <cellStyle name="Финансовый 2 2 2" xfId="245"/>
    <cellStyle name="Финансовый 2 2 2 2" xfId="246"/>
    <cellStyle name="Финансовый 2 2 2 2 2" xfId="247"/>
    <cellStyle name="Финансовый 2 2 2 3" xfId="248"/>
    <cellStyle name="Финансовый 2 2 2_Школы" xfId="249"/>
    <cellStyle name="Финансовый 2 2 3" xfId="250"/>
    <cellStyle name="Финансовый 2 2 3 2" xfId="251"/>
    <cellStyle name="Финансовый 2 2 4" xfId="252"/>
    <cellStyle name="Финансовый 2 2 4 2" xfId="253"/>
    <cellStyle name="Финансовый 2 2 5" xfId="254"/>
    <cellStyle name="Финансовый 2 2 5 2" xfId="255"/>
    <cellStyle name="Финансовый 2 2 6" xfId="256"/>
    <cellStyle name="Финансовый 2 2 6 2" xfId="257"/>
    <cellStyle name="Финансовый 2 2 7" xfId="258"/>
    <cellStyle name="Финансовый 2 2 8" xfId="259"/>
    <cellStyle name="Финансовый 2 2 9" xfId="260"/>
    <cellStyle name="Финансовый 2 2_Школы" xfId="261"/>
    <cellStyle name="Финансовый 2 3" xfId="262"/>
    <cellStyle name="Финансовый 2 3 2" xfId="263"/>
    <cellStyle name="Финансовый 2 3 2 2" xfId="264"/>
    <cellStyle name="Финансовый 2 3 3" xfId="265"/>
    <cellStyle name="Финансовый 2 3_Школы" xfId="266"/>
    <cellStyle name="Финансовый 2 4" xfId="267"/>
    <cellStyle name="Финансовый 2 4 2" xfId="268"/>
    <cellStyle name="Финансовый 2 5" xfId="269"/>
    <cellStyle name="Финансовый 2 5 2" xfId="270"/>
    <cellStyle name="Финансовый 2 6" xfId="271"/>
    <cellStyle name="Финансовый 2 6 2" xfId="272"/>
    <cellStyle name="Финансовый 2 7" xfId="273"/>
    <cellStyle name="Финансовый 2 7 2" xfId="274"/>
    <cellStyle name="Финансовый 2 8" xfId="275"/>
    <cellStyle name="Финансовый 2 8 2" xfId="276"/>
    <cellStyle name="Финансовый 2 9" xfId="277"/>
    <cellStyle name="Финансовый 2_Школы" xfId="278"/>
    <cellStyle name="Финансовый 3" xfId="279"/>
    <cellStyle name="Финансовый 3 10" xfId="280"/>
    <cellStyle name="Финансовый 3 11" xfId="281"/>
    <cellStyle name="Финансовый 3 2" xfId="282"/>
    <cellStyle name="Финансовый 3 2 2" xfId="283"/>
    <cellStyle name="Финансовый 3 2 2 2" xfId="284"/>
    <cellStyle name="Финансовый 3 2 3" xfId="285"/>
    <cellStyle name="Финансовый 3 2_Школы" xfId="286"/>
    <cellStyle name="Финансовый 3 3" xfId="287"/>
    <cellStyle name="Финансовый 3 3 2" xfId="288"/>
    <cellStyle name="Финансовый 3 4" xfId="289"/>
    <cellStyle name="Финансовый 3 4 2" xfId="290"/>
    <cellStyle name="Финансовый 3 5" xfId="291"/>
    <cellStyle name="Финансовый 3 5 2" xfId="292"/>
    <cellStyle name="Финансовый 3 6" xfId="293"/>
    <cellStyle name="Финансовый 3 6 2" xfId="294"/>
    <cellStyle name="Финансовый 3 7" xfId="295"/>
    <cellStyle name="Финансовый 3 8" xfId="296"/>
    <cellStyle name="Финансовый 3 9" xfId="297"/>
    <cellStyle name="Финансовый 3_Школы" xfId="298"/>
    <cellStyle name="Финансовый 4" xfId="299"/>
    <cellStyle name="Финансовый 4 10" xfId="300"/>
    <cellStyle name="Финансовый 4 11" xfId="301"/>
    <cellStyle name="Финансовый 4 2" xfId="302"/>
    <cellStyle name="Финансовый 4 2 10" xfId="303"/>
    <cellStyle name="Финансовый 4 2 2" xfId="304"/>
    <cellStyle name="Финансовый 4 2 2 2" xfId="305"/>
    <cellStyle name="Финансовый 4 2 2 2 2" xfId="306"/>
    <cellStyle name="Финансовый 4 2 2 3" xfId="307"/>
    <cellStyle name="Финансовый 4 2 2_Школы" xfId="308"/>
    <cellStyle name="Финансовый 4 2 3" xfId="309"/>
    <cellStyle name="Финансовый 4 2 3 2" xfId="310"/>
    <cellStyle name="Финансовый 4 2 4" xfId="311"/>
    <cellStyle name="Финансовый 4 2 4 2" xfId="312"/>
    <cellStyle name="Финансовый 4 2 5" xfId="313"/>
    <cellStyle name="Финансовый 4 2 5 2" xfId="314"/>
    <cellStyle name="Финансовый 4 2 6" xfId="315"/>
    <cellStyle name="Финансовый 4 2 6 2" xfId="316"/>
    <cellStyle name="Финансовый 4 2 7" xfId="317"/>
    <cellStyle name="Финансовый 4 2 8" xfId="318"/>
    <cellStyle name="Финансовый 4 2 9" xfId="319"/>
    <cellStyle name="Финансовый 4 2_Школы" xfId="320"/>
    <cellStyle name="Финансовый 4 3" xfId="321"/>
    <cellStyle name="Финансовый 4 3 10" xfId="322"/>
    <cellStyle name="Финансовый 4 3 2" xfId="323"/>
    <cellStyle name="Финансовый 4 3 2 2" xfId="324"/>
    <cellStyle name="Финансовый 4 3 2 2 2" xfId="325"/>
    <cellStyle name="Финансовый 4 3 2 3" xfId="326"/>
    <cellStyle name="Финансовый 4 3 2_Школы" xfId="327"/>
    <cellStyle name="Финансовый 4 3 3" xfId="328"/>
    <cellStyle name="Финансовый 4 3 3 2" xfId="329"/>
    <cellStyle name="Финансовый 4 3 4" xfId="330"/>
    <cellStyle name="Финансовый 4 3 4 2" xfId="331"/>
    <cellStyle name="Финансовый 4 3 5" xfId="332"/>
    <cellStyle name="Финансовый 4 3 5 2" xfId="333"/>
    <cellStyle name="Финансовый 4 3 6" xfId="334"/>
    <cellStyle name="Финансовый 4 3 6 2" xfId="335"/>
    <cellStyle name="Финансовый 4 3 7" xfId="336"/>
    <cellStyle name="Финансовый 4 3 8" xfId="337"/>
    <cellStyle name="Финансовый 4 3 9" xfId="338"/>
    <cellStyle name="Финансовый 4 3_Школы" xfId="339"/>
    <cellStyle name="Финансовый 4 4" xfId="340"/>
    <cellStyle name="Финансовый 4 4 10" xfId="341"/>
    <cellStyle name="Финансовый 4 4 2" xfId="342"/>
    <cellStyle name="Финансовый 4 4 2 2" xfId="343"/>
    <cellStyle name="Финансовый 4 4 2 2 2" xfId="344"/>
    <cellStyle name="Финансовый 4 4 2 3" xfId="345"/>
    <cellStyle name="Финансовый 4 4 2_Школы" xfId="346"/>
    <cellStyle name="Финансовый 4 4 3" xfId="347"/>
    <cellStyle name="Финансовый 4 4 3 2" xfId="348"/>
    <cellStyle name="Финансовый 4 4 4" xfId="349"/>
    <cellStyle name="Финансовый 4 4 4 2" xfId="350"/>
    <cellStyle name="Финансовый 4 4 5" xfId="351"/>
    <cellStyle name="Финансовый 4 4 6" xfId="352"/>
    <cellStyle name="Финансовый 4 4 7" xfId="353"/>
    <cellStyle name="Финансовый 4 4 8" xfId="354"/>
    <cellStyle name="Финансовый 4 4 9" xfId="355"/>
    <cellStyle name="Финансовый 4 4_Школы" xfId="356"/>
    <cellStyle name="Финансовый 4 5" xfId="357"/>
    <cellStyle name="Финансовый 4 5 2" xfId="358"/>
    <cellStyle name="Финансовый 4 5 2 2" xfId="359"/>
    <cellStyle name="Финансовый 4 5 3" xfId="360"/>
    <cellStyle name="Финансовый 4 5_Школы" xfId="361"/>
    <cellStyle name="Финансовый 4 6" xfId="362"/>
    <cellStyle name="Финансовый 4 6 2" xfId="363"/>
    <cellStyle name="Финансовый 4 7" xfId="364"/>
    <cellStyle name="Финансовый 4 7 2" xfId="365"/>
    <cellStyle name="Финансовый 4 8" xfId="366"/>
    <cellStyle name="Финансовый 4 8 2" xfId="367"/>
    <cellStyle name="Финансовый 4 9" xfId="368"/>
    <cellStyle name="Финансовый 4 9 2" xfId="369"/>
    <cellStyle name="Финансовый 4_Школы" xfId="370"/>
    <cellStyle name="Финансовый 5" xfId="371"/>
    <cellStyle name="Финансовый 5 10" xfId="372"/>
    <cellStyle name="Финансовый 5 11" xfId="373"/>
    <cellStyle name="Финансовый 5 2" xfId="374"/>
    <cellStyle name="Финансовый 5 2 2" xfId="375"/>
    <cellStyle name="Финансовый 5 2 2 2" xfId="376"/>
    <cellStyle name="Финансовый 5 2 3" xfId="377"/>
    <cellStyle name="Финансовый 5 2_Школы" xfId="378"/>
    <cellStyle name="Финансовый 5 3" xfId="379"/>
    <cellStyle name="Финансовый 5 3 2" xfId="380"/>
    <cellStyle name="Финансовый 5 4" xfId="381"/>
    <cellStyle name="Финансовый 5 4 2" xfId="382"/>
    <cellStyle name="Финансовый 5 5" xfId="383"/>
    <cellStyle name="Финансовый 5 5 2" xfId="384"/>
    <cellStyle name="Финансовый 5 6" xfId="385"/>
    <cellStyle name="Финансовый 5 6 2" xfId="386"/>
    <cellStyle name="Финансовый 5 7" xfId="387"/>
    <cellStyle name="Финансовый 5 7 2" xfId="388"/>
    <cellStyle name="Финансовый 5 8" xfId="389"/>
    <cellStyle name="Финансовый 5 9" xfId="390"/>
    <cellStyle name="Финансовый 5_Школы" xfId="391"/>
    <cellStyle name="Финансовый 6" xfId="392"/>
    <cellStyle name="Финансовый 6 2" xfId="393"/>
    <cellStyle name="Финансовый 6 2 2" xfId="394"/>
    <cellStyle name="Финансовый 6 3" xfId="395"/>
    <cellStyle name="Финансовый 6 4" xfId="396"/>
    <cellStyle name="Финансовый 6_Школы" xfId="397"/>
    <cellStyle name="Финансовый 7" xfId="398"/>
    <cellStyle name="Финансовый 7 2" xfId="399"/>
    <cellStyle name="Финансовый 7 2 2" xfId="400"/>
    <cellStyle name="Финансовый 7 3" xfId="401"/>
    <cellStyle name="Финансовый 7 3 2" xfId="402"/>
    <cellStyle name="Финансовый 7 4" xfId="403"/>
    <cellStyle name="Финансовый 7 4 2" xfId="404"/>
    <cellStyle name="Финансовый 7 5" xfId="405"/>
    <cellStyle name="Финансовый 8" xfId="406"/>
    <cellStyle name="Финансовый 8 2" xfId="407"/>
    <cellStyle name="Финансовый 9" xfId="408"/>
    <cellStyle name="Финансовый 9 2" xfId="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8"/>
  <sheetViews>
    <sheetView tabSelected="1" view="pageBreakPreview" zoomScale="90" zoomScaleNormal="85" zoomScaleSheetLayoutView="90" workbookViewId="0">
      <pane xSplit="2" ySplit="5" topLeftCell="C6" activePane="bottomRight" state="frozen"/>
      <selection activeCell="D26" sqref="D26"/>
      <selection pane="topRight" activeCell="D26" sqref="D26"/>
      <selection pane="bottomLeft" activeCell="D26" sqref="D26"/>
      <selection pane="bottomRight" activeCell="P10" sqref="P10"/>
    </sheetView>
  </sheetViews>
  <sheetFormatPr defaultColWidth="8.85546875" defaultRowHeight="12" x14ac:dyDescent="0.2"/>
  <cols>
    <col min="1" max="1" width="5.7109375" style="1" customWidth="1"/>
    <col min="2" max="2" width="18.5703125" style="1" customWidth="1"/>
    <col min="3" max="3" width="13" style="1" customWidth="1"/>
    <col min="4" max="4" width="13.140625" style="1" customWidth="1"/>
    <col min="5" max="5" width="12.5703125" style="1" customWidth="1"/>
    <col min="6" max="6" width="13.28515625" style="1" customWidth="1"/>
    <col min="7" max="7" width="14.28515625" style="1" customWidth="1"/>
    <col min="8" max="8" width="13.140625" style="1" customWidth="1"/>
    <col min="9" max="9" width="10.85546875" style="1" customWidth="1"/>
    <col min="10" max="10" width="14.7109375" style="1" customWidth="1"/>
    <col min="11" max="11" width="12.28515625" style="5" hidden="1" customWidth="1"/>
    <col min="12" max="12" width="12.28515625" style="5" customWidth="1"/>
    <col min="13" max="13" width="13.7109375" style="1" hidden="1" customWidth="1"/>
    <col min="14" max="14" width="9.7109375" style="1" hidden="1" customWidth="1"/>
    <col min="15" max="15" width="11.85546875" style="1" bestFit="1" customWidth="1"/>
    <col min="16" max="16" width="10.7109375" style="1" customWidth="1"/>
    <col min="17" max="17" width="10.5703125" style="1" customWidth="1"/>
    <col min="18" max="18" width="4.28515625" style="1" hidden="1" customWidth="1"/>
    <col min="19" max="19" width="13.5703125" style="1" hidden="1" customWidth="1"/>
    <col min="20" max="21" width="12.85546875" style="1" hidden="1" customWidth="1"/>
    <col min="22" max="23" width="13.5703125" style="1" hidden="1" customWidth="1"/>
    <col min="24" max="24" width="9.28515625" style="1" hidden="1" customWidth="1"/>
    <col min="25" max="25" width="10.7109375" style="1" hidden="1" customWidth="1"/>
    <col min="26" max="31" width="0" style="1" hidden="1" customWidth="1"/>
    <col min="32" max="16384" width="8.85546875" style="1"/>
  </cols>
  <sheetData>
    <row r="1" spans="1:25" x14ac:dyDescent="0.2">
      <c r="Q1" s="56" t="s">
        <v>45</v>
      </c>
    </row>
    <row r="2" spans="1:25" ht="36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2"/>
    </row>
    <row r="3" spans="1:25" ht="18" customHeight="1" x14ac:dyDescent="0.2">
      <c r="B3" s="3"/>
      <c r="C3" s="4"/>
      <c r="D3" s="4"/>
      <c r="E3" s="4"/>
      <c r="F3" s="4"/>
      <c r="G3" s="4"/>
      <c r="H3" s="4"/>
      <c r="I3" s="4"/>
      <c r="J3" s="4"/>
    </row>
    <row r="4" spans="1:25" ht="57.75" customHeight="1" x14ac:dyDescent="0.2">
      <c r="A4" s="57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57" t="s">
        <v>7</v>
      </c>
      <c r="H4" s="57" t="s">
        <v>8</v>
      </c>
      <c r="I4" s="57" t="s">
        <v>9</v>
      </c>
      <c r="J4" s="57"/>
      <c r="K4" s="57"/>
      <c r="L4" s="67" t="s">
        <v>10</v>
      </c>
      <c r="M4" s="58" t="s">
        <v>11</v>
      </c>
      <c r="N4" s="58" t="s">
        <v>12</v>
      </c>
      <c r="O4" s="60" t="s">
        <v>13</v>
      </c>
      <c r="P4" s="61"/>
      <c r="Q4" s="61"/>
      <c r="R4" s="6"/>
    </row>
    <row r="5" spans="1:25" ht="134.25" customHeight="1" x14ac:dyDescent="0.2">
      <c r="A5" s="57"/>
      <c r="B5" s="57"/>
      <c r="C5" s="57"/>
      <c r="D5" s="57"/>
      <c r="E5" s="57"/>
      <c r="F5" s="57"/>
      <c r="G5" s="57"/>
      <c r="H5" s="57"/>
      <c r="I5" s="7" t="s">
        <v>14</v>
      </c>
      <c r="J5" s="7" t="s">
        <v>15</v>
      </c>
      <c r="K5" s="8" t="s">
        <v>16</v>
      </c>
      <c r="L5" s="68"/>
      <c r="M5" s="59"/>
      <c r="N5" s="59"/>
      <c r="O5" s="9">
        <v>2022</v>
      </c>
      <c r="P5" s="9">
        <v>2023</v>
      </c>
      <c r="Q5" s="9">
        <v>2024</v>
      </c>
      <c r="R5" s="10"/>
      <c r="S5" s="62" t="s">
        <v>17</v>
      </c>
      <c r="T5" s="63"/>
      <c r="U5" s="64"/>
      <c r="X5" s="11">
        <f>ROUND(E28*E29*E30,0)/1000</f>
        <v>630.221</v>
      </c>
      <c r="Y5" s="12">
        <f>E6+F6+G6</f>
        <v>5.7</v>
      </c>
    </row>
    <row r="6" spans="1:25" s="23" customFormat="1" ht="12.75" x14ac:dyDescent="0.2">
      <c r="A6" s="13">
        <v>1</v>
      </c>
      <c r="B6" s="14" t="s">
        <v>18</v>
      </c>
      <c r="C6" s="15">
        <v>48625</v>
      </c>
      <c r="D6" s="15">
        <v>8796</v>
      </c>
      <c r="E6" s="16">
        <f>ROUND(D6/$E$25,1)</f>
        <v>4.4000000000000004</v>
      </c>
      <c r="F6" s="16">
        <f>ROUND((C6-D6)/$F$25,1)</f>
        <v>0.3</v>
      </c>
      <c r="G6" s="16">
        <f>IF(D6/$G$25&lt;1,1,IF(D6/$G$25&gt;1.5,1.5,D6/$G$25))</f>
        <v>1</v>
      </c>
      <c r="H6" s="16">
        <f>ROUND(E6+F6+G6,1)</f>
        <v>5.7</v>
      </c>
      <c r="I6" s="17">
        <f>ROUND(H6*$E$31+H6*$F$31,1)</f>
        <v>5460</v>
      </c>
      <c r="J6" s="18">
        <f>ROUND(I6*0.2,1)</f>
        <v>1092</v>
      </c>
      <c r="K6" s="19">
        <f t="shared" ref="K6:K23" si="0">ROUND(I6+J6,1)</f>
        <v>6552</v>
      </c>
      <c r="L6" s="16">
        <f>O6/(K6/H6)</f>
        <v>5.3666300366300375</v>
      </c>
      <c r="M6" s="20">
        <v>6521.4</v>
      </c>
      <c r="N6" s="21">
        <f t="shared" ref="N6:N23" si="1">ROUND(M6*1.04,1)</f>
        <v>6782.3</v>
      </c>
      <c r="O6" s="21">
        <v>6168.8</v>
      </c>
      <c r="P6" s="21">
        <v>6415.6</v>
      </c>
      <c r="Q6" s="21">
        <v>6672.2</v>
      </c>
      <c r="R6" s="22"/>
      <c r="S6" s="22">
        <f t="shared" ref="S6:S23" si="2">K6*1000</f>
        <v>6552000</v>
      </c>
      <c r="T6" s="22"/>
      <c r="U6" s="22"/>
      <c r="V6" s="22"/>
      <c r="W6" s="22"/>
      <c r="Y6" s="22"/>
    </row>
    <row r="7" spans="1:25" s="23" customFormat="1" ht="12.75" x14ac:dyDescent="0.2">
      <c r="A7" s="13">
        <v>2</v>
      </c>
      <c r="B7" s="24" t="s">
        <v>19</v>
      </c>
      <c r="C7" s="15">
        <v>51778</v>
      </c>
      <c r="D7" s="15">
        <v>10070</v>
      </c>
      <c r="E7" s="16">
        <f t="shared" ref="E7:E23" si="3">ROUND(D7/$E$25,1)</f>
        <v>5</v>
      </c>
      <c r="F7" s="16">
        <f t="shared" ref="F7:F23" si="4">ROUND((C7-D7)/$F$25,1)</f>
        <v>0.3</v>
      </c>
      <c r="G7" s="16">
        <f t="shared" ref="G7:G23" si="5">IF(D7/$G$25&lt;1,1,IF(D7/$G$25&gt;1.5,1.5,D7/$G$25))</f>
        <v>1</v>
      </c>
      <c r="H7" s="16">
        <f t="shared" ref="H7:H23" si="6">ROUND(E7+F7+G7,1)</f>
        <v>6.3</v>
      </c>
      <c r="I7" s="17">
        <f t="shared" ref="I7:I23" si="7">ROUND(H7*$E$31+H7*$F$31,1)</f>
        <v>6034.8</v>
      </c>
      <c r="J7" s="18">
        <f>ROUND(I7*0.2,1)</f>
        <v>1207</v>
      </c>
      <c r="K7" s="19">
        <f t="shared" si="0"/>
        <v>7241.8</v>
      </c>
      <c r="L7" s="16">
        <f t="shared" ref="L7:L23" si="8">O7/(K7/H7)</f>
        <v>5.931489408710541</v>
      </c>
      <c r="M7" s="20">
        <v>6853</v>
      </c>
      <c r="N7" s="21">
        <f t="shared" si="1"/>
        <v>7127.1</v>
      </c>
      <c r="O7" s="21">
        <v>6818.2</v>
      </c>
      <c r="P7" s="21">
        <v>7090.9</v>
      </c>
      <c r="Q7" s="21">
        <v>7374.5</v>
      </c>
      <c r="R7" s="22"/>
      <c r="S7" s="22">
        <f t="shared" si="2"/>
        <v>7241800</v>
      </c>
      <c r="T7" s="22"/>
      <c r="U7" s="22"/>
      <c r="V7" s="22"/>
      <c r="W7" s="22"/>
      <c r="Y7" s="22"/>
    </row>
    <row r="8" spans="1:25" s="23" customFormat="1" ht="12.75" x14ac:dyDescent="0.2">
      <c r="A8" s="13">
        <v>3</v>
      </c>
      <c r="B8" s="24" t="s">
        <v>20</v>
      </c>
      <c r="C8" s="15">
        <v>88198</v>
      </c>
      <c r="D8" s="15">
        <v>15194</v>
      </c>
      <c r="E8" s="16">
        <f t="shared" si="3"/>
        <v>7.6</v>
      </c>
      <c r="F8" s="16">
        <f t="shared" si="4"/>
        <v>0.5</v>
      </c>
      <c r="G8" s="16">
        <f t="shared" si="5"/>
        <v>1.0129333333333332</v>
      </c>
      <c r="H8" s="16">
        <f t="shared" si="6"/>
        <v>9.1</v>
      </c>
      <c r="I8" s="17">
        <f t="shared" si="7"/>
        <v>8716.9</v>
      </c>
      <c r="J8" s="18">
        <f t="shared" ref="J8:J23" si="9">ROUND(I8*0.2,1)</f>
        <v>1743.4</v>
      </c>
      <c r="K8" s="19">
        <f t="shared" si="0"/>
        <v>10460.299999999999</v>
      </c>
      <c r="L8" s="16">
        <f t="shared" si="8"/>
        <v>8.5677609628786939</v>
      </c>
      <c r="M8" s="20">
        <v>10058.4</v>
      </c>
      <c r="N8" s="21">
        <f t="shared" si="1"/>
        <v>10460.700000000001</v>
      </c>
      <c r="O8" s="21">
        <v>9848.5</v>
      </c>
      <c r="P8" s="21">
        <v>10242.4</v>
      </c>
      <c r="Q8" s="21">
        <v>10652.1</v>
      </c>
      <c r="R8" s="22"/>
      <c r="S8" s="22">
        <f t="shared" si="2"/>
        <v>10460300</v>
      </c>
      <c r="T8" s="22"/>
      <c r="U8" s="22"/>
      <c r="V8" s="22"/>
      <c r="W8" s="22"/>
      <c r="X8" s="23">
        <f>1.2*X5</f>
        <v>756.26519999999994</v>
      </c>
      <c r="Y8" s="22"/>
    </row>
    <row r="9" spans="1:25" s="23" customFormat="1" ht="12.75" x14ac:dyDescent="0.2">
      <c r="A9" s="13">
        <v>4</v>
      </c>
      <c r="B9" s="24" t="s">
        <v>21</v>
      </c>
      <c r="C9" s="15">
        <v>438607</v>
      </c>
      <c r="D9" s="15">
        <v>87889</v>
      </c>
      <c r="E9" s="16">
        <f t="shared" si="3"/>
        <v>43.9</v>
      </c>
      <c r="F9" s="16">
        <f t="shared" si="4"/>
        <v>2.2999999999999998</v>
      </c>
      <c r="G9" s="16">
        <f t="shared" si="5"/>
        <v>1.5</v>
      </c>
      <c r="H9" s="16">
        <f t="shared" si="6"/>
        <v>47.7</v>
      </c>
      <c r="I9" s="17">
        <f t="shared" si="7"/>
        <v>45691.8</v>
      </c>
      <c r="J9" s="18">
        <f t="shared" si="9"/>
        <v>9138.4</v>
      </c>
      <c r="K9" s="19">
        <f t="shared" si="0"/>
        <v>54830.2</v>
      </c>
      <c r="L9" s="16">
        <f t="shared" si="8"/>
        <v>44.910130001349629</v>
      </c>
      <c r="M9" s="20">
        <v>47307.7</v>
      </c>
      <c r="N9" s="21">
        <f t="shared" si="1"/>
        <v>49200</v>
      </c>
      <c r="O9" s="21">
        <v>51623.3</v>
      </c>
      <c r="P9" s="21">
        <v>53688.2</v>
      </c>
      <c r="Q9" s="21">
        <v>55835.7</v>
      </c>
      <c r="R9" s="22"/>
      <c r="S9" s="22">
        <f t="shared" si="2"/>
        <v>54830200</v>
      </c>
      <c r="T9" s="22"/>
      <c r="U9" s="22"/>
      <c r="V9" s="22"/>
      <c r="W9" s="22"/>
      <c r="X9" s="23">
        <f>X8*Y5</f>
        <v>4310.7116399999995</v>
      </c>
      <c r="Y9" s="22"/>
    </row>
    <row r="10" spans="1:25" s="23" customFormat="1" ht="12.75" x14ac:dyDescent="0.2">
      <c r="A10" s="13">
        <v>5</v>
      </c>
      <c r="B10" s="24" t="s">
        <v>22</v>
      </c>
      <c r="C10" s="15">
        <v>198226</v>
      </c>
      <c r="D10" s="15">
        <v>34305</v>
      </c>
      <c r="E10" s="16">
        <f t="shared" si="3"/>
        <v>17.2</v>
      </c>
      <c r="F10" s="16">
        <f t="shared" si="4"/>
        <v>1.1000000000000001</v>
      </c>
      <c r="G10" s="16">
        <f t="shared" si="5"/>
        <v>1.5</v>
      </c>
      <c r="H10" s="16">
        <f t="shared" si="6"/>
        <v>19.8</v>
      </c>
      <c r="I10" s="17">
        <f t="shared" si="7"/>
        <v>18966.400000000001</v>
      </c>
      <c r="J10" s="18">
        <f t="shared" si="9"/>
        <v>3793.3</v>
      </c>
      <c r="K10" s="19">
        <f t="shared" si="0"/>
        <v>22759.7</v>
      </c>
      <c r="L10" s="16">
        <f t="shared" si="8"/>
        <v>18.64191092149721</v>
      </c>
      <c r="M10" s="20">
        <v>21885.4</v>
      </c>
      <c r="N10" s="21">
        <f t="shared" si="1"/>
        <v>22760.799999999999</v>
      </c>
      <c r="O10" s="21">
        <v>21428.5</v>
      </c>
      <c r="P10" s="21">
        <v>22285.599999999999</v>
      </c>
      <c r="Q10" s="21">
        <v>23177</v>
      </c>
      <c r="R10" s="22"/>
      <c r="S10" s="22">
        <f t="shared" si="2"/>
        <v>22759700</v>
      </c>
      <c r="T10" s="22"/>
      <c r="U10" s="22"/>
      <c r="V10" s="22"/>
      <c r="W10" s="22"/>
      <c r="Y10" s="22"/>
    </row>
    <row r="11" spans="1:25" s="23" customFormat="1" ht="12.75" x14ac:dyDescent="0.2">
      <c r="A11" s="13">
        <v>6</v>
      </c>
      <c r="B11" s="24" t="s">
        <v>23</v>
      </c>
      <c r="C11" s="15">
        <v>238034</v>
      </c>
      <c r="D11" s="15">
        <v>40533</v>
      </c>
      <c r="E11" s="16">
        <f t="shared" si="3"/>
        <v>20.3</v>
      </c>
      <c r="F11" s="16">
        <f t="shared" si="4"/>
        <v>1.3</v>
      </c>
      <c r="G11" s="16">
        <f t="shared" si="5"/>
        <v>1.5</v>
      </c>
      <c r="H11" s="16">
        <f t="shared" si="6"/>
        <v>23.1</v>
      </c>
      <c r="I11" s="17">
        <f t="shared" si="7"/>
        <v>22127.5</v>
      </c>
      <c r="J11" s="18">
        <f t="shared" si="9"/>
        <v>4425.5</v>
      </c>
      <c r="K11" s="19">
        <f t="shared" si="0"/>
        <v>26553</v>
      </c>
      <c r="L11" s="16">
        <f t="shared" si="8"/>
        <v>21.748954920347984</v>
      </c>
      <c r="M11" s="20">
        <v>25864.400000000001</v>
      </c>
      <c r="N11" s="21">
        <f t="shared" si="1"/>
        <v>26899</v>
      </c>
      <c r="O11" s="21">
        <v>25000</v>
      </c>
      <c r="P11" s="21">
        <v>26000</v>
      </c>
      <c r="Q11" s="21">
        <v>27040</v>
      </c>
      <c r="R11" s="22"/>
      <c r="S11" s="22">
        <f t="shared" si="2"/>
        <v>26553000</v>
      </c>
      <c r="T11" s="22"/>
      <c r="U11" s="22"/>
      <c r="V11" s="22"/>
      <c r="W11" s="22"/>
      <c r="Y11" s="22"/>
    </row>
    <row r="12" spans="1:25" s="23" customFormat="1" ht="12.75" x14ac:dyDescent="0.2">
      <c r="A12" s="13">
        <v>7</v>
      </c>
      <c r="B12" s="24" t="s">
        <v>24</v>
      </c>
      <c r="C12" s="15">
        <v>74881</v>
      </c>
      <c r="D12" s="15">
        <v>14282</v>
      </c>
      <c r="E12" s="16">
        <f t="shared" si="3"/>
        <v>7.1</v>
      </c>
      <c r="F12" s="16">
        <f t="shared" si="4"/>
        <v>0.4</v>
      </c>
      <c r="G12" s="16">
        <f t="shared" si="5"/>
        <v>1</v>
      </c>
      <c r="H12" s="16">
        <f t="shared" si="6"/>
        <v>8.5</v>
      </c>
      <c r="I12" s="17">
        <f t="shared" si="7"/>
        <v>8142.2</v>
      </c>
      <c r="J12" s="18">
        <f t="shared" si="9"/>
        <v>1628.4</v>
      </c>
      <c r="K12" s="19">
        <f t="shared" si="0"/>
        <v>9770.6</v>
      </c>
      <c r="L12" s="16">
        <f t="shared" si="8"/>
        <v>8.0028196835404177</v>
      </c>
      <c r="M12" s="20">
        <v>9505.7999999999993</v>
      </c>
      <c r="N12" s="21">
        <f t="shared" si="1"/>
        <v>9886</v>
      </c>
      <c r="O12" s="21">
        <v>9199.1</v>
      </c>
      <c r="P12" s="21">
        <v>9567.1</v>
      </c>
      <c r="Q12" s="21">
        <v>9949.7999999999993</v>
      </c>
      <c r="R12" s="22"/>
      <c r="S12" s="22">
        <f t="shared" si="2"/>
        <v>9770600</v>
      </c>
      <c r="T12" s="22"/>
      <c r="U12" s="22"/>
      <c r="V12" s="22"/>
      <c r="W12" s="22"/>
      <c r="Y12" s="22"/>
    </row>
    <row r="13" spans="1:25" s="23" customFormat="1" ht="12.75" x14ac:dyDescent="0.2">
      <c r="A13" s="13">
        <v>8</v>
      </c>
      <c r="B13" s="24" t="s">
        <v>25</v>
      </c>
      <c r="C13" s="15">
        <v>61474</v>
      </c>
      <c r="D13" s="15">
        <v>12380</v>
      </c>
      <c r="E13" s="16">
        <f t="shared" si="3"/>
        <v>6.2</v>
      </c>
      <c r="F13" s="16">
        <f t="shared" si="4"/>
        <v>0.3</v>
      </c>
      <c r="G13" s="16">
        <f t="shared" si="5"/>
        <v>1</v>
      </c>
      <c r="H13" s="16">
        <f t="shared" si="6"/>
        <v>7.5</v>
      </c>
      <c r="I13" s="17">
        <f t="shared" si="7"/>
        <v>7184.3</v>
      </c>
      <c r="J13" s="18">
        <f t="shared" si="9"/>
        <v>1436.9</v>
      </c>
      <c r="K13" s="19">
        <f t="shared" si="0"/>
        <v>8621.2000000000007</v>
      </c>
      <c r="L13" s="16">
        <f t="shared" si="8"/>
        <v>7.0613719667795669</v>
      </c>
      <c r="M13" s="20">
        <v>8400.5</v>
      </c>
      <c r="N13" s="21">
        <f t="shared" si="1"/>
        <v>8736.5</v>
      </c>
      <c r="O13" s="21">
        <v>8117</v>
      </c>
      <c r="P13" s="21">
        <v>8441.7000000000007</v>
      </c>
      <c r="Q13" s="21">
        <v>8779.4</v>
      </c>
      <c r="R13" s="22"/>
      <c r="S13" s="22">
        <f t="shared" si="2"/>
        <v>8621200</v>
      </c>
      <c r="T13" s="22"/>
      <c r="U13" s="22"/>
      <c r="V13" s="22"/>
      <c r="W13" s="22"/>
      <c r="Y13" s="22"/>
    </row>
    <row r="14" spans="1:25" s="23" customFormat="1" ht="12.75" x14ac:dyDescent="0.2">
      <c r="A14" s="13">
        <v>9</v>
      </c>
      <c r="B14" s="24" t="s">
        <v>26</v>
      </c>
      <c r="C14" s="15">
        <v>106016</v>
      </c>
      <c r="D14" s="15">
        <v>18285</v>
      </c>
      <c r="E14" s="16">
        <f t="shared" si="3"/>
        <v>9.1</v>
      </c>
      <c r="F14" s="16">
        <f>ROUND((C14-D14)/$F$25,1)</f>
        <v>0.6</v>
      </c>
      <c r="G14" s="16">
        <f t="shared" si="5"/>
        <v>1.2190000000000001</v>
      </c>
      <c r="H14" s="16">
        <f t="shared" si="6"/>
        <v>10.9</v>
      </c>
      <c r="I14" s="17">
        <f t="shared" si="7"/>
        <v>10441.1</v>
      </c>
      <c r="J14" s="18">
        <f t="shared" si="9"/>
        <v>2088.1999999999998</v>
      </c>
      <c r="K14" s="19">
        <f t="shared" si="0"/>
        <v>12529.3</v>
      </c>
      <c r="L14" s="16">
        <f t="shared" si="8"/>
        <v>10.262492717071186</v>
      </c>
      <c r="M14" s="20">
        <v>12048</v>
      </c>
      <c r="N14" s="21">
        <f t="shared" si="1"/>
        <v>12529.9</v>
      </c>
      <c r="O14" s="21">
        <v>11796.5</v>
      </c>
      <c r="P14" s="21">
        <v>12268.4</v>
      </c>
      <c r="Q14" s="21">
        <v>12759.1</v>
      </c>
      <c r="R14" s="22"/>
      <c r="S14" s="22">
        <f t="shared" si="2"/>
        <v>12529300</v>
      </c>
      <c r="T14" s="22"/>
      <c r="U14" s="22"/>
      <c r="V14" s="22"/>
      <c r="W14" s="22"/>
      <c r="Y14" s="22"/>
    </row>
    <row r="15" spans="1:25" s="23" customFormat="1" ht="12.75" x14ac:dyDescent="0.2">
      <c r="A15" s="13">
        <v>10</v>
      </c>
      <c r="B15" s="24" t="s">
        <v>27</v>
      </c>
      <c r="C15" s="15">
        <v>28032</v>
      </c>
      <c r="D15" s="15">
        <v>4900</v>
      </c>
      <c r="E15" s="16">
        <f t="shared" si="3"/>
        <v>2.5</v>
      </c>
      <c r="F15" s="16">
        <f t="shared" si="4"/>
        <v>0.2</v>
      </c>
      <c r="G15" s="16">
        <f t="shared" si="5"/>
        <v>1</v>
      </c>
      <c r="H15" s="16">
        <f t="shared" si="6"/>
        <v>3.7</v>
      </c>
      <c r="I15" s="17">
        <f t="shared" si="7"/>
        <v>3544.2</v>
      </c>
      <c r="J15" s="18">
        <f t="shared" si="9"/>
        <v>708.8</v>
      </c>
      <c r="K15" s="19">
        <f t="shared" si="0"/>
        <v>4253</v>
      </c>
      <c r="L15" s="16">
        <f t="shared" si="8"/>
        <v>3.4835504349870683</v>
      </c>
      <c r="M15" s="20">
        <v>4089.7</v>
      </c>
      <c r="N15" s="21">
        <f t="shared" si="1"/>
        <v>4253.3</v>
      </c>
      <c r="O15" s="21">
        <v>4004.2</v>
      </c>
      <c r="P15" s="21">
        <v>4164.3999999999996</v>
      </c>
      <c r="Q15" s="21">
        <v>4331</v>
      </c>
      <c r="R15" s="22"/>
      <c r="S15" s="22">
        <f t="shared" si="2"/>
        <v>4253000</v>
      </c>
      <c r="T15" s="22"/>
      <c r="U15" s="22"/>
      <c r="V15" s="22"/>
      <c r="W15" s="22"/>
      <c r="Y15" s="22"/>
    </row>
    <row r="16" spans="1:25" s="23" customFormat="1" ht="12.75" x14ac:dyDescent="0.2">
      <c r="A16" s="13">
        <v>11</v>
      </c>
      <c r="B16" s="24" t="s">
        <v>28</v>
      </c>
      <c r="C16" s="15">
        <v>76786</v>
      </c>
      <c r="D16" s="15">
        <v>13215</v>
      </c>
      <c r="E16" s="16">
        <f t="shared" si="3"/>
        <v>6.6</v>
      </c>
      <c r="F16" s="16">
        <f t="shared" si="4"/>
        <v>0.4</v>
      </c>
      <c r="G16" s="16">
        <f t="shared" si="5"/>
        <v>1</v>
      </c>
      <c r="H16" s="16">
        <f t="shared" si="6"/>
        <v>8</v>
      </c>
      <c r="I16" s="17">
        <f t="shared" si="7"/>
        <v>7663.2</v>
      </c>
      <c r="J16" s="18">
        <f t="shared" si="9"/>
        <v>1532.6</v>
      </c>
      <c r="K16" s="19">
        <f t="shared" si="0"/>
        <v>9195.7999999999993</v>
      </c>
      <c r="L16" s="16">
        <f t="shared" si="8"/>
        <v>7.5321342351943281</v>
      </c>
      <c r="M16" s="20">
        <v>8290</v>
      </c>
      <c r="N16" s="21">
        <f t="shared" si="1"/>
        <v>8621.6</v>
      </c>
      <c r="O16" s="21">
        <v>8658</v>
      </c>
      <c r="P16" s="21">
        <v>9004.2999999999993</v>
      </c>
      <c r="Q16" s="21">
        <v>9364.5</v>
      </c>
      <c r="R16" s="22"/>
      <c r="S16" s="22">
        <f t="shared" si="2"/>
        <v>9195800</v>
      </c>
      <c r="T16" s="22"/>
      <c r="U16" s="22"/>
      <c r="V16" s="22"/>
      <c r="W16" s="22"/>
      <c r="Y16" s="22"/>
    </row>
    <row r="17" spans="1:25" s="23" customFormat="1" ht="12.75" x14ac:dyDescent="0.2">
      <c r="A17" s="13">
        <v>12</v>
      </c>
      <c r="B17" s="24" t="s">
        <v>29</v>
      </c>
      <c r="C17" s="15">
        <v>70787</v>
      </c>
      <c r="D17" s="15">
        <v>12298</v>
      </c>
      <c r="E17" s="16">
        <f t="shared" si="3"/>
        <v>6.1</v>
      </c>
      <c r="F17" s="16">
        <f t="shared" si="4"/>
        <v>0.4</v>
      </c>
      <c r="G17" s="16">
        <f t="shared" si="5"/>
        <v>1</v>
      </c>
      <c r="H17" s="16">
        <f t="shared" si="6"/>
        <v>7.5</v>
      </c>
      <c r="I17" s="17">
        <f t="shared" si="7"/>
        <v>7184.3</v>
      </c>
      <c r="J17" s="18">
        <f t="shared" si="9"/>
        <v>1436.9</v>
      </c>
      <c r="K17" s="19">
        <f t="shared" si="0"/>
        <v>8621.2000000000007</v>
      </c>
      <c r="L17" s="16">
        <f t="shared" si="8"/>
        <v>7.0613719667795669</v>
      </c>
      <c r="M17" s="20">
        <v>8400.5</v>
      </c>
      <c r="N17" s="21">
        <f t="shared" si="1"/>
        <v>8736.5</v>
      </c>
      <c r="O17" s="21">
        <v>8117</v>
      </c>
      <c r="P17" s="21">
        <v>8441.7000000000007</v>
      </c>
      <c r="Q17" s="21">
        <v>8779.4</v>
      </c>
      <c r="R17" s="22"/>
      <c r="S17" s="22">
        <f t="shared" si="2"/>
        <v>8621200</v>
      </c>
      <c r="T17" s="22"/>
      <c r="U17" s="22"/>
      <c r="V17" s="22"/>
      <c r="W17" s="22"/>
      <c r="Y17" s="22"/>
    </row>
    <row r="18" spans="1:25" s="23" customFormat="1" ht="12.75" x14ac:dyDescent="0.2">
      <c r="A18" s="13">
        <v>13</v>
      </c>
      <c r="B18" s="24" t="s">
        <v>30</v>
      </c>
      <c r="C18" s="15">
        <v>27689</v>
      </c>
      <c r="D18" s="15">
        <v>5123</v>
      </c>
      <c r="E18" s="16">
        <f t="shared" si="3"/>
        <v>2.6</v>
      </c>
      <c r="F18" s="16">
        <f t="shared" si="4"/>
        <v>0.2</v>
      </c>
      <c r="G18" s="16">
        <f t="shared" si="5"/>
        <v>1</v>
      </c>
      <c r="H18" s="16">
        <f t="shared" si="6"/>
        <v>3.8</v>
      </c>
      <c r="I18" s="17">
        <f>ROUND(H18*$E$31+H18*$F$31,1)</f>
        <v>3640</v>
      </c>
      <c r="J18" s="18">
        <f t="shared" si="9"/>
        <v>728</v>
      </c>
      <c r="K18" s="19">
        <f t="shared" si="0"/>
        <v>4368</v>
      </c>
      <c r="L18" s="16">
        <f t="shared" si="8"/>
        <v>3.5777243589743586</v>
      </c>
      <c r="M18" s="20">
        <v>4421.3</v>
      </c>
      <c r="N18" s="21">
        <f t="shared" si="1"/>
        <v>4598.2</v>
      </c>
      <c r="O18" s="21">
        <v>4112.5</v>
      </c>
      <c r="P18" s="21">
        <v>4277</v>
      </c>
      <c r="Q18" s="21">
        <v>4448.1000000000004</v>
      </c>
      <c r="R18" s="22"/>
      <c r="S18" s="22">
        <f t="shared" si="2"/>
        <v>4368000</v>
      </c>
      <c r="T18" s="22"/>
      <c r="U18" s="22"/>
      <c r="V18" s="22"/>
      <c r="W18" s="22"/>
      <c r="Y18" s="22"/>
    </row>
    <row r="19" spans="1:25" s="23" customFormat="1" ht="12.75" x14ac:dyDescent="0.2">
      <c r="A19" s="13">
        <v>14</v>
      </c>
      <c r="B19" s="24" t="s">
        <v>31</v>
      </c>
      <c r="C19" s="15">
        <v>60351</v>
      </c>
      <c r="D19" s="15">
        <v>10943</v>
      </c>
      <c r="E19" s="16">
        <f t="shared" si="3"/>
        <v>5.5</v>
      </c>
      <c r="F19" s="16">
        <f t="shared" si="4"/>
        <v>0.3</v>
      </c>
      <c r="G19" s="16">
        <f t="shared" si="5"/>
        <v>1</v>
      </c>
      <c r="H19" s="16">
        <f t="shared" si="6"/>
        <v>6.8</v>
      </c>
      <c r="I19" s="17">
        <f t="shared" si="7"/>
        <v>6513.7</v>
      </c>
      <c r="J19" s="18">
        <f t="shared" si="9"/>
        <v>1302.7</v>
      </c>
      <c r="K19" s="19">
        <f t="shared" si="0"/>
        <v>7816.4</v>
      </c>
      <c r="L19" s="16">
        <f t="shared" si="8"/>
        <v>6.4022516759633588</v>
      </c>
      <c r="M19" s="20">
        <v>7516.2</v>
      </c>
      <c r="N19" s="21">
        <f t="shared" si="1"/>
        <v>7816.8</v>
      </c>
      <c r="O19" s="21">
        <v>7359.2</v>
      </c>
      <c r="P19" s="21">
        <v>7653.6</v>
      </c>
      <c r="Q19" s="21">
        <v>7959.7</v>
      </c>
      <c r="R19" s="22"/>
      <c r="S19" s="22">
        <f t="shared" si="2"/>
        <v>7816400</v>
      </c>
      <c r="T19" s="22"/>
      <c r="U19" s="22"/>
      <c r="V19" s="22"/>
      <c r="W19" s="22"/>
      <c r="Y19" s="22"/>
    </row>
    <row r="20" spans="1:25" s="23" customFormat="1" ht="12.75" x14ac:dyDescent="0.2">
      <c r="A20" s="13">
        <v>15</v>
      </c>
      <c r="B20" s="24" t="s">
        <v>32</v>
      </c>
      <c r="C20" s="15">
        <v>42296</v>
      </c>
      <c r="D20" s="15">
        <v>7339</v>
      </c>
      <c r="E20" s="16">
        <f t="shared" si="3"/>
        <v>3.7</v>
      </c>
      <c r="F20" s="16">
        <f t="shared" si="4"/>
        <v>0.2</v>
      </c>
      <c r="G20" s="16">
        <f t="shared" si="5"/>
        <v>1</v>
      </c>
      <c r="H20" s="16">
        <f t="shared" si="6"/>
        <v>4.9000000000000004</v>
      </c>
      <c r="I20" s="17">
        <f t="shared" si="7"/>
        <v>4693.7</v>
      </c>
      <c r="J20" s="18">
        <f t="shared" si="9"/>
        <v>938.7</v>
      </c>
      <c r="K20" s="19">
        <f t="shared" si="0"/>
        <v>5632.4</v>
      </c>
      <c r="L20" s="16">
        <f t="shared" si="8"/>
        <v>4.6134329948157093</v>
      </c>
      <c r="M20" s="20">
        <v>5416.1</v>
      </c>
      <c r="N20" s="21">
        <f t="shared" si="1"/>
        <v>5632.7</v>
      </c>
      <c r="O20" s="21">
        <v>5303</v>
      </c>
      <c r="P20" s="21">
        <v>5515.1</v>
      </c>
      <c r="Q20" s="21">
        <v>5735.7</v>
      </c>
      <c r="R20" s="22"/>
      <c r="S20" s="22">
        <f t="shared" si="2"/>
        <v>5632400</v>
      </c>
      <c r="T20" s="22"/>
      <c r="U20" s="22"/>
      <c r="V20" s="22"/>
      <c r="W20" s="22"/>
      <c r="Y20" s="22"/>
    </row>
    <row r="21" spans="1:25" s="23" customFormat="1" ht="12.75" x14ac:dyDescent="0.2">
      <c r="A21" s="13">
        <v>16</v>
      </c>
      <c r="B21" s="24" t="s">
        <v>33</v>
      </c>
      <c r="C21" s="15">
        <v>69457</v>
      </c>
      <c r="D21" s="15">
        <v>13424</v>
      </c>
      <c r="E21" s="16">
        <f t="shared" si="3"/>
        <v>6.7</v>
      </c>
      <c r="F21" s="16">
        <f t="shared" si="4"/>
        <v>0.4</v>
      </c>
      <c r="G21" s="16">
        <f t="shared" si="5"/>
        <v>1</v>
      </c>
      <c r="H21" s="16">
        <f t="shared" si="6"/>
        <v>8.1</v>
      </c>
      <c r="I21" s="17">
        <f t="shared" si="7"/>
        <v>7759</v>
      </c>
      <c r="J21" s="18">
        <f t="shared" si="9"/>
        <v>1551.8</v>
      </c>
      <c r="K21" s="19">
        <f t="shared" si="0"/>
        <v>9310.7999999999993</v>
      </c>
      <c r="L21" s="16">
        <f t="shared" si="8"/>
        <v>7.6262211625209435</v>
      </c>
      <c r="M21" s="20">
        <v>8953.1</v>
      </c>
      <c r="N21" s="21">
        <f t="shared" si="1"/>
        <v>9311.2000000000007</v>
      </c>
      <c r="O21" s="21">
        <v>8766.2000000000007</v>
      </c>
      <c r="P21" s="21">
        <v>9116.7999999999993</v>
      </c>
      <c r="Q21" s="21">
        <v>9481.5</v>
      </c>
      <c r="R21" s="22"/>
      <c r="S21" s="22">
        <f t="shared" si="2"/>
        <v>9310800</v>
      </c>
      <c r="T21" s="22"/>
      <c r="U21" s="22"/>
      <c r="V21" s="22"/>
      <c r="W21" s="22"/>
      <c r="Y21" s="22"/>
    </row>
    <row r="22" spans="1:25" s="23" customFormat="1" ht="12.75" x14ac:dyDescent="0.2">
      <c r="A22" s="13">
        <v>17</v>
      </c>
      <c r="B22" s="24" t="s">
        <v>34</v>
      </c>
      <c r="C22" s="15">
        <v>126915</v>
      </c>
      <c r="D22" s="15">
        <v>20535</v>
      </c>
      <c r="E22" s="16">
        <f t="shared" si="3"/>
        <v>10.3</v>
      </c>
      <c r="F22" s="16">
        <f t="shared" si="4"/>
        <v>0.7</v>
      </c>
      <c r="G22" s="16">
        <f t="shared" si="5"/>
        <v>1.369</v>
      </c>
      <c r="H22" s="16">
        <f t="shared" si="6"/>
        <v>12.4</v>
      </c>
      <c r="I22" s="17">
        <f t="shared" si="7"/>
        <v>11878</v>
      </c>
      <c r="J22" s="18">
        <f t="shared" si="9"/>
        <v>2375.6</v>
      </c>
      <c r="K22" s="19">
        <f t="shared" si="0"/>
        <v>14253.6</v>
      </c>
      <c r="L22" s="16">
        <f t="shared" si="8"/>
        <v>11.67471796598754</v>
      </c>
      <c r="M22" s="20">
        <v>13927.1</v>
      </c>
      <c r="N22" s="21">
        <f t="shared" si="1"/>
        <v>14484.2</v>
      </c>
      <c r="O22" s="21">
        <v>13419.9</v>
      </c>
      <c r="P22" s="21">
        <v>13956.7</v>
      </c>
      <c r="Q22" s="21">
        <v>14515</v>
      </c>
      <c r="R22" s="22"/>
      <c r="S22" s="22">
        <f t="shared" si="2"/>
        <v>14253600</v>
      </c>
      <c r="T22" s="22"/>
      <c r="U22" s="22"/>
      <c r="V22" s="22"/>
      <c r="W22" s="22"/>
      <c r="Y22" s="25"/>
    </row>
    <row r="23" spans="1:25" s="23" customFormat="1" ht="12.75" x14ac:dyDescent="0.2">
      <c r="A23" s="13">
        <v>18</v>
      </c>
      <c r="B23" s="26" t="s">
        <v>35</v>
      </c>
      <c r="C23" s="15">
        <v>67720</v>
      </c>
      <c r="D23" s="15">
        <v>12060</v>
      </c>
      <c r="E23" s="16">
        <f t="shared" si="3"/>
        <v>6</v>
      </c>
      <c r="F23" s="16">
        <f t="shared" si="4"/>
        <v>0.4</v>
      </c>
      <c r="G23" s="16">
        <f t="shared" si="5"/>
        <v>1</v>
      </c>
      <c r="H23" s="16">
        <f t="shared" si="6"/>
        <v>7.4</v>
      </c>
      <c r="I23" s="17">
        <f t="shared" si="7"/>
        <v>7088.5</v>
      </c>
      <c r="J23" s="18">
        <f t="shared" si="9"/>
        <v>1417.7</v>
      </c>
      <c r="K23" s="19">
        <f t="shared" si="0"/>
        <v>8506.2000000000007</v>
      </c>
      <c r="L23" s="16">
        <f t="shared" si="8"/>
        <v>6.9671980437798311</v>
      </c>
      <c r="M23" s="20">
        <v>8290</v>
      </c>
      <c r="N23" s="21">
        <f t="shared" si="1"/>
        <v>8621.6</v>
      </c>
      <c r="O23" s="21">
        <v>8008.7</v>
      </c>
      <c r="P23" s="21">
        <v>8329</v>
      </c>
      <c r="Q23" s="21">
        <v>8662.2000000000007</v>
      </c>
      <c r="R23" s="22"/>
      <c r="S23" s="22">
        <f t="shared" si="2"/>
        <v>8506200</v>
      </c>
      <c r="T23" s="22"/>
      <c r="U23" s="22"/>
      <c r="V23" s="22"/>
      <c r="W23" s="22"/>
      <c r="Y23" s="22"/>
    </row>
    <row r="24" spans="1:25" s="22" customFormat="1" ht="12.75" x14ac:dyDescent="0.2">
      <c r="A24" s="21"/>
      <c r="B24" s="27" t="s">
        <v>36</v>
      </c>
      <c r="C24" s="28">
        <f>SUM(C6:C23)</f>
        <v>1875872</v>
      </c>
      <c r="D24" s="28">
        <f>SUM(D6:D23)</f>
        <v>341571</v>
      </c>
      <c r="E24" s="29">
        <f t="shared" ref="E24:Q24" si="10">SUM(E6:E23)</f>
        <v>170.79999999999995</v>
      </c>
      <c r="F24" s="29">
        <f t="shared" si="10"/>
        <v>10.299999999999999</v>
      </c>
      <c r="G24" s="29">
        <f t="shared" si="10"/>
        <v>20.10093333333333</v>
      </c>
      <c r="H24" s="29">
        <f t="shared" si="10"/>
        <v>201.20000000000005</v>
      </c>
      <c r="I24" s="30">
        <f t="shared" si="10"/>
        <v>192729.60000000003</v>
      </c>
      <c r="J24" s="30">
        <f t="shared" si="10"/>
        <v>38545.9</v>
      </c>
      <c r="K24" s="30">
        <f>SUM(K6:K23)</f>
        <v>231275.49999999997</v>
      </c>
      <c r="L24" s="29">
        <f>SUM(L6:L23)</f>
        <v>189.43216345780797</v>
      </c>
      <c r="M24" s="30">
        <f t="shared" si="10"/>
        <v>217748.6</v>
      </c>
      <c r="N24" s="30">
        <f t="shared" si="10"/>
        <v>226458.40000000005</v>
      </c>
      <c r="O24" s="30">
        <f t="shared" si="10"/>
        <v>217748.60000000006</v>
      </c>
      <c r="P24" s="30">
        <f t="shared" si="10"/>
        <v>226458.50000000003</v>
      </c>
      <c r="Q24" s="30">
        <f t="shared" si="10"/>
        <v>235516.90000000002</v>
      </c>
      <c r="R24" s="31"/>
      <c r="S24" s="32">
        <f>SUM(S6:S23)</f>
        <v>231275500</v>
      </c>
      <c r="T24" s="33">
        <f t="shared" ref="T24:U24" si="11">SUM(T6:T23)</f>
        <v>0</v>
      </c>
      <c r="U24" s="34">
        <f t="shared" si="11"/>
        <v>0</v>
      </c>
    </row>
    <row r="25" spans="1:25" s="36" customFormat="1" ht="12.75" hidden="1" x14ac:dyDescent="0.2">
      <c r="A25" s="35"/>
      <c r="C25" s="37"/>
      <c r="E25" s="38">
        <v>2000</v>
      </c>
      <c r="F25" s="38">
        <v>150000</v>
      </c>
      <c r="G25" s="39">
        <v>15000</v>
      </c>
      <c r="K25" s="40">
        <f>K24/M24-100%</f>
        <v>6.2121639358415859E-2</v>
      </c>
      <c r="L25" s="40"/>
      <c r="M25" s="41"/>
      <c r="N25" s="40">
        <f>N24/M24-100%</f>
        <v>3.999933868690797E-2</v>
      </c>
      <c r="O25" s="42">
        <v>217748.6</v>
      </c>
      <c r="P25" s="40"/>
    </row>
    <row r="26" spans="1:25" s="43" customFormat="1" hidden="1" x14ac:dyDescent="0.2">
      <c r="A26" s="43">
        <v>1</v>
      </c>
      <c r="B26" s="43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M26" s="43">
        <v>12</v>
      </c>
      <c r="N26" s="43">
        <v>15</v>
      </c>
      <c r="O26" s="43">
        <v>16</v>
      </c>
      <c r="P26" s="43">
        <v>17</v>
      </c>
      <c r="Q26" s="43">
        <v>18</v>
      </c>
      <c r="T26" s="44"/>
      <c r="U26" s="44"/>
      <c r="X26" s="44"/>
    </row>
    <row r="27" spans="1:25" s="36" customFormat="1" ht="12.75" hidden="1" x14ac:dyDescent="0.2">
      <c r="A27" s="45"/>
      <c r="B27" s="45"/>
      <c r="C27" s="46">
        <v>1775540</v>
      </c>
      <c r="D27" s="46"/>
      <c r="E27" s="47" t="s">
        <v>37</v>
      </c>
      <c r="F27" s="47" t="s">
        <v>38</v>
      </c>
      <c r="H27" s="48"/>
      <c r="K27" s="35"/>
      <c r="L27" s="35"/>
      <c r="P27" s="49">
        <f>P24/O24</f>
        <v>1.0399997979321105</v>
      </c>
      <c r="Q27" s="49">
        <f>Q24/P24</f>
        <v>1.0400002649492071</v>
      </c>
    </row>
    <row r="28" spans="1:25" ht="10.15" hidden="1" customHeight="1" x14ac:dyDescent="0.2">
      <c r="A28" s="45"/>
      <c r="B28" s="65" t="s">
        <v>39</v>
      </c>
      <c r="C28" s="65"/>
      <c r="D28" s="65"/>
      <c r="E28" s="50">
        <f>ROUND(4700*1.1*1.1*1.1*1.1*1.06*1.06*1.1*1.06*1.06*1.1*1.06*1.04*1.04*1.04*1.04,1)</f>
        <v>13035.2</v>
      </c>
      <c r="F28" s="50">
        <f>ROUND(4700*1.1*1.1*1.1*1.1*1.06*1.06*1.1*1.06*1.06*1.1*1.06*1.04*1.04*1.04*1.04*1.04,1)</f>
        <v>13556.6</v>
      </c>
      <c r="K28" s="5">
        <v>214887.6</v>
      </c>
    </row>
    <row r="29" spans="1:25" ht="10.15" hidden="1" customHeight="1" x14ac:dyDescent="0.2">
      <c r="A29" s="45"/>
      <c r="B29" s="65" t="s">
        <v>40</v>
      </c>
      <c r="C29" s="65"/>
      <c r="D29" s="65"/>
      <c r="E29" s="51">
        <f>55.7/12*8</f>
        <v>37.133333333333333</v>
      </c>
      <c r="F29" s="51">
        <f>55.7/12*4</f>
        <v>18.566666666666666</v>
      </c>
      <c r="G29" s="52">
        <f>E29+F29</f>
        <v>55.7</v>
      </c>
      <c r="H29" s="53"/>
    </row>
    <row r="30" spans="1:25" ht="10.15" hidden="1" customHeight="1" x14ac:dyDescent="0.2">
      <c r="A30" s="45"/>
      <c r="B30" s="65" t="s">
        <v>41</v>
      </c>
      <c r="C30" s="65"/>
      <c r="D30" s="65"/>
      <c r="E30" s="54">
        <v>1.302</v>
      </c>
      <c r="F30" s="54">
        <v>1.302</v>
      </c>
      <c r="H30" s="53">
        <f>ROUND(($E$28*$G$29*$E$30)/1000,1)</f>
        <v>945.3</v>
      </c>
    </row>
    <row r="31" spans="1:25" ht="27" hidden="1" customHeight="1" x14ac:dyDescent="0.2">
      <c r="A31" s="45"/>
      <c r="B31" s="65" t="s">
        <v>42</v>
      </c>
      <c r="C31" s="65"/>
      <c r="D31" s="65"/>
      <c r="E31" s="55">
        <f>ROUND(E28*E29*E30/1000,1)</f>
        <v>630.20000000000005</v>
      </c>
      <c r="F31" s="55">
        <f>ROUND(F28*F29*F30/1000,1)</f>
        <v>327.7</v>
      </c>
      <c r="G31" s="52">
        <f>E31+F31</f>
        <v>957.90000000000009</v>
      </c>
      <c r="H31" s="53">
        <f>ROUND(($E$28*$G$29*$E$30)/1000*1.2,1)</f>
        <v>1134.4000000000001</v>
      </c>
      <c r="I31" s="1" t="s">
        <v>43</v>
      </c>
    </row>
    <row r="32" spans="1:25" hidden="1" x14ac:dyDescent="0.2">
      <c r="A32" s="45"/>
    </row>
    <row r="33" spans="1:25" hidden="1" x14ac:dyDescent="0.2">
      <c r="A33" s="45"/>
    </row>
    <row r="34" spans="1:25" s="5" customFormat="1" hidden="1" x14ac:dyDescent="0.2">
      <c r="A34" s="45"/>
      <c r="B34" s="1"/>
      <c r="C34" s="1"/>
      <c r="D34" s="1"/>
      <c r="E34" s="1"/>
      <c r="F34" s="1"/>
      <c r="G34" s="1"/>
      <c r="H34" s="1"/>
      <c r="I34" s="1"/>
      <c r="J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5" customFormat="1" hidden="1" x14ac:dyDescent="0.2">
      <c r="A35" s="45"/>
      <c r="B35" s="1"/>
      <c r="C35" s="1"/>
      <c r="D35" s="5">
        <v>2018</v>
      </c>
      <c r="E35" s="5">
        <v>2019</v>
      </c>
      <c r="F35" s="5">
        <v>2019</v>
      </c>
      <c r="H35" s="5">
        <v>2020</v>
      </c>
      <c r="I35" s="5" t="s">
        <v>44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5" customFormat="1" hidden="1" x14ac:dyDescent="0.2">
      <c r="A36" s="1"/>
      <c r="B36" s="1"/>
      <c r="C36" s="1"/>
      <c r="D36" s="5">
        <v>11588.2</v>
      </c>
      <c r="E36" s="5">
        <v>12051.7</v>
      </c>
      <c r="F36" s="5">
        <v>12051.7</v>
      </c>
      <c r="H36" s="5">
        <v>12533.8</v>
      </c>
      <c r="I36" s="5">
        <v>13035.2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5" customFormat="1" hidden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5" customFormat="1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 selectLockedCells="1" selectUnlockedCells="1"/>
  <mergeCells count="19">
    <mergeCell ref="B29:D29"/>
    <mergeCell ref="B30:D30"/>
    <mergeCell ref="B31:D31"/>
    <mergeCell ref="L4:L5"/>
    <mergeCell ref="M4:M5"/>
    <mergeCell ref="N4:N5"/>
    <mergeCell ref="O4:Q4"/>
    <mergeCell ref="S5:U5"/>
    <mergeCell ref="B28:D28"/>
    <mergeCell ref="B2:K2"/>
    <mergeCell ref="F4:F5"/>
    <mergeCell ref="G4:G5"/>
    <mergeCell ref="H4:H5"/>
    <mergeCell ref="I4:K4"/>
    <mergeCell ref="A4:A5"/>
    <mergeCell ref="B4:B5"/>
    <mergeCell ref="C4:C5"/>
    <mergeCell ref="D4:D5"/>
    <mergeCell ref="E4:E5"/>
  </mergeCells>
  <pageMargins left="0.20972222222222223" right="0.35" top="1" bottom="1" header="0.51180555555555551" footer="0.51180555555555551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органы опеки</vt:lpstr>
      <vt:lpstr>'органы опеки'!Область_печати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2021-08-31T07:32:37Z</cp:lastPrinted>
  <dcterms:created xsi:type="dcterms:W3CDTF">2021-08-30T09:16:05Z</dcterms:created>
  <dcterms:modified xsi:type="dcterms:W3CDTF">2021-08-31T07:56:06Z</dcterms:modified>
</cp:coreProperties>
</file>