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спорт на селе " sheetId="1" r:id="rId1"/>
  </sheets>
  <definedNames>
    <definedName name="_xlnm.Print_Titles" localSheetId="0">'спорт на селе '!$A:$B</definedName>
    <definedName name="_xlnm.Print_Area" localSheetId="0">'спорт на селе '!$A$1:$AM$25</definedName>
  </definedNames>
  <calcPr calcId="145621"/>
</workbook>
</file>

<file path=xl/calcChain.xml><?xml version="1.0" encoding="utf-8"?>
<calcChain xmlns="http://schemas.openxmlformats.org/spreadsheetml/2006/main">
  <c r="AC28" i="1" l="1"/>
  <c r="T28" i="1"/>
  <c r="K28" i="1"/>
  <c r="J28" i="1" s="1"/>
  <c r="AD27" i="1"/>
  <c r="AE24" i="1" s="1"/>
  <c r="U27" i="1"/>
  <c r="V24" i="1" s="1"/>
  <c r="K27" i="1"/>
  <c r="AM25" i="1"/>
  <c r="S25" i="1"/>
  <c r="I25" i="1"/>
  <c r="AB24" i="1"/>
  <c r="T24" i="1"/>
  <c r="L24" i="1"/>
  <c r="J24" i="1"/>
  <c r="D24" i="1"/>
  <c r="C24" i="1"/>
  <c r="AB23" i="1"/>
  <c r="V23" i="1"/>
  <c r="D23" i="1"/>
  <c r="C23" i="1"/>
  <c r="AB22" i="1"/>
  <c r="V22" i="1"/>
  <c r="T22" i="1"/>
  <c r="D22" i="1"/>
  <c r="C22" i="1"/>
  <c r="AE21" i="1"/>
  <c r="AB21" i="1"/>
  <c r="V21" i="1"/>
  <c r="T21" i="1"/>
  <c r="L21" i="1"/>
  <c r="J21" i="1"/>
  <c r="D21" i="1"/>
  <c r="C21" i="1"/>
  <c r="AB20" i="1"/>
  <c r="V20" i="1"/>
  <c r="T20" i="1"/>
  <c r="L20" i="1"/>
  <c r="J20" i="1"/>
  <c r="D20" i="1"/>
  <c r="C20" i="1"/>
  <c r="AC19" i="1"/>
  <c r="AB19" i="1"/>
  <c r="V19" i="1"/>
  <c r="T19" i="1"/>
  <c r="L19" i="1"/>
  <c r="J19" i="1"/>
  <c r="D19" i="1"/>
  <c r="C19" i="1"/>
  <c r="AE18" i="1"/>
  <c r="AC18" i="1"/>
  <c r="AB18" i="1"/>
  <c r="V18" i="1"/>
  <c r="T18" i="1"/>
  <c r="L18" i="1"/>
  <c r="J18" i="1"/>
  <c r="D18" i="1"/>
  <c r="C18" i="1"/>
  <c r="AE17" i="1"/>
  <c r="AC17" i="1"/>
  <c r="AB17" i="1"/>
  <c r="V17" i="1"/>
  <c r="T17" i="1"/>
  <c r="L17" i="1"/>
  <c r="J17" i="1"/>
  <c r="D17" i="1"/>
  <c r="C17" i="1"/>
  <c r="AE16" i="1"/>
  <c r="AC16" i="1"/>
  <c r="AB16" i="1"/>
  <c r="V16" i="1"/>
  <c r="T16" i="1"/>
  <c r="L16" i="1"/>
  <c r="J16" i="1"/>
  <c r="D16" i="1"/>
  <c r="C16" i="1"/>
  <c r="AE15" i="1"/>
  <c r="AC15" i="1"/>
  <c r="AB15" i="1"/>
  <c r="V15" i="1"/>
  <c r="T15" i="1"/>
  <c r="L15" i="1"/>
  <c r="J15" i="1"/>
  <c r="D15" i="1"/>
  <c r="C15" i="1"/>
  <c r="AE14" i="1"/>
  <c r="AC14" i="1"/>
  <c r="AB14" i="1"/>
  <c r="V14" i="1"/>
  <c r="T14" i="1"/>
  <c r="L14" i="1"/>
  <c r="J14" i="1"/>
  <c r="D14" i="1"/>
  <c r="C14" i="1"/>
  <c r="AE13" i="1"/>
  <c r="AC13" i="1"/>
  <c r="AB13" i="1"/>
  <c r="V13" i="1"/>
  <c r="T13" i="1"/>
  <c r="L13" i="1"/>
  <c r="J13" i="1"/>
  <c r="D13" i="1"/>
  <c r="C13" i="1"/>
  <c r="AE12" i="1"/>
  <c r="AC12" i="1"/>
  <c r="AB12" i="1"/>
  <c r="V12" i="1"/>
  <c r="T12" i="1"/>
  <c r="L12" i="1"/>
  <c r="J12" i="1"/>
  <c r="D12" i="1"/>
  <c r="C12" i="1"/>
  <c r="AE11" i="1"/>
  <c r="AC11" i="1"/>
  <c r="AB11" i="1"/>
  <c r="V11" i="1"/>
  <c r="T11" i="1"/>
  <c r="L11" i="1"/>
  <c r="J11" i="1"/>
  <c r="D11" i="1"/>
  <c r="C11" i="1"/>
  <c r="AE10" i="1"/>
  <c r="AC10" i="1"/>
  <c r="AB10" i="1"/>
  <c r="V10" i="1"/>
  <c r="T10" i="1"/>
  <c r="L10" i="1"/>
  <c r="J10" i="1"/>
  <c r="D10" i="1"/>
  <c r="C10" i="1"/>
  <c r="AE9" i="1"/>
  <c r="AC9" i="1"/>
  <c r="AB9" i="1"/>
  <c r="V9" i="1"/>
  <c r="T9" i="1"/>
  <c r="L9" i="1"/>
  <c r="J9" i="1"/>
  <c r="D9" i="1"/>
  <c r="C9" i="1"/>
  <c r="AE8" i="1"/>
  <c r="AC8" i="1"/>
  <c r="AB8" i="1"/>
  <c r="AF8" i="1" s="1"/>
  <c r="V8" i="1"/>
  <c r="T8" i="1"/>
  <c r="L8" i="1"/>
  <c r="J8" i="1"/>
  <c r="D8" i="1"/>
  <c r="C8" i="1"/>
  <c r="AE7" i="1"/>
  <c r="AC7" i="1"/>
  <c r="AB7" i="1"/>
  <c r="AB25" i="1" s="1"/>
  <c r="V7" i="1"/>
  <c r="T7" i="1"/>
  <c r="L7" i="1"/>
  <c r="J7" i="1"/>
  <c r="D7" i="1"/>
  <c r="C7" i="1"/>
  <c r="W15" i="1" l="1"/>
  <c r="M7" i="1"/>
  <c r="AF9" i="1"/>
  <c r="AF13" i="1"/>
  <c r="AE19" i="1"/>
  <c r="AC20" i="1"/>
  <c r="AC22" i="1"/>
  <c r="T23" i="1"/>
  <c r="M8" i="1"/>
  <c r="AF10" i="1"/>
  <c r="AF14" i="1"/>
  <c r="AE20" i="1"/>
  <c r="AC21" i="1"/>
  <c r="AE22" i="1"/>
  <c r="U12" i="1"/>
  <c r="AF15" i="1"/>
  <c r="M10" i="1"/>
  <c r="AF12" i="1"/>
  <c r="AF7" i="1"/>
  <c r="AF25" i="1" s="1"/>
  <c r="K9" i="1"/>
  <c r="W9" i="1"/>
  <c r="AD9" i="1"/>
  <c r="U10" i="1"/>
  <c r="M11" i="1"/>
  <c r="M12" i="1"/>
  <c r="W12" i="1"/>
  <c r="X12" i="1" s="1"/>
  <c r="AD12" i="1"/>
  <c r="W13" i="1"/>
  <c r="U14" i="1"/>
  <c r="U15" i="1"/>
  <c r="K7" i="1"/>
  <c r="W24" i="1"/>
  <c r="U24" i="1"/>
  <c r="W19" i="1"/>
  <c r="U19" i="1"/>
  <c r="K8" i="1"/>
  <c r="U8" i="1"/>
  <c r="W8" i="1"/>
  <c r="AD8" i="1"/>
  <c r="K10" i="1"/>
  <c r="W11" i="1"/>
  <c r="U11" i="1"/>
  <c r="K11" i="1"/>
  <c r="AF11" i="1"/>
  <c r="M13" i="1"/>
  <c r="K13" i="1"/>
  <c r="M14" i="1"/>
  <c r="K14" i="1"/>
  <c r="M15" i="1"/>
  <c r="K15" i="1"/>
  <c r="M16" i="1"/>
  <c r="K16" i="1"/>
  <c r="AF16" i="1"/>
  <c r="AF19" i="1"/>
  <c r="M21" i="1"/>
  <c r="K21" i="1"/>
  <c r="M18" i="1"/>
  <c r="U7" i="1"/>
  <c r="W7" i="1"/>
  <c r="AD7" i="1"/>
  <c r="M9" i="1"/>
  <c r="U9" i="1"/>
  <c r="W10" i="1"/>
  <c r="AD10" i="1"/>
  <c r="K12" i="1"/>
  <c r="U13" i="1"/>
  <c r="AD13" i="1"/>
  <c r="W14" i="1"/>
  <c r="AD14" i="1"/>
  <c r="AD15" i="1"/>
  <c r="W16" i="1"/>
  <c r="W17" i="1"/>
  <c r="U17" i="1"/>
  <c r="K17" i="1"/>
  <c r="M17" i="1"/>
  <c r="W18" i="1"/>
  <c r="U18" i="1"/>
  <c r="K18" i="1"/>
  <c r="AF18" i="1"/>
  <c r="W23" i="1"/>
  <c r="AF24" i="1"/>
  <c r="AD11" i="1"/>
  <c r="U16" i="1"/>
  <c r="AD16" i="1"/>
  <c r="AF17" i="1"/>
  <c r="AD17" i="1"/>
  <c r="M19" i="1"/>
  <c r="K19" i="1"/>
  <c r="M20" i="1"/>
  <c r="K20" i="1"/>
  <c r="AF20" i="1"/>
  <c r="W22" i="1"/>
  <c r="U22" i="1"/>
  <c r="AD18" i="1"/>
  <c r="AD19" i="1"/>
  <c r="W20" i="1"/>
  <c r="W21" i="1"/>
  <c r="U21" i="1"/>
  <c r="AD21" i="1"/>
  <c r="U23" i="1"/>
  <c r="M24" i="1"/>
  <c r="U20" i="1"/>
  <c r="AD20" i="1"/>
  <c r="AF21" i="1"/>
  <c r="J22" i="1"/>
  <c r="K22" i="1" s="1"/>
  <c r="L22" i="1"/>
  <c r="M22" i="1" s="1"/>
  <c r="AD22" i="1"/>
  <c r="AF22" i="1"/>
  <c r="J23" i="1"/>
  <c r="K23" i="1" s="1"/>
  <c r="L23" i="1"/>
  <c r="M23" i="1" s="1"/>
  <c r="AC23" i="1"/>
  <c r="AD23" i="1" s="1"/>
  <c r="AE23" i="1"/>
  <c r="AF23" i="1" s="1"/>
  <c r="K24" i="1"/>
  <c r="AC24" i="1"/>
  <c r="AD24" i="1" s="1"/>
  <c r="M25" i="1" l="1"/>
  <c r="AG23" i="1"/>
  <c r="AH23" i="1" s="1"/>
  <c r="AI23" i="1" s="1"/>
  <c r="AG24" i="1"/>
  <c r="AH24" i="1" s="1"/>
  <c r="AI24" i="1" s="1"/>
  <c r="AL12" i="1"/>
  <c r="Y12" i="1"/>
  <c r="X20" i="1"/>
  <c r="X23" i="1"/>
  <c r="X21" i="1"/>
  <c r="AG18" i="1"/>
  <c r="AH18" i="1" s="1"/>
  <c r="AI18" i="1" s="1"/>
  <c r="N20" i="1"/>
  <c r="N19" i="1"/>
  <c r="AG17" i="1"/>
  <c r="AH17" i="1" s="1"/>
  <c r="AI17" i="1" s="1"/>
  <c r="AG16" i="1"/>
  <c r="AH16" i="1" s="1"/>
  <c r="AI16" i="1" s="1"/>
  <c r="AG11" i="1"/>
  <c r="AH11" i="1" s="1"/>
  <c r="AI11" i="1"/>
  <c r="N18" i="1"/>
  <c r="N17" i="1"/>
  <c r="AG15" i="1"/>
  <c r="AH15" i="1" s="1"/>
  <c r="AI15" i="1" s="1"/>
  <c r="X13" i="1"/>
  <c r="AG10" i="1"/>
  <c r="AH10" i="1" s="1"/>
  <c r="AI10" i="1" s="1"/>
  <c r="X9" i="1"/>
  <c r="AD25" i="1"/>
  <c r="AG7" i="1"/>
  <c r="U25" i="1"/>
  <c r="X7" i="1"/>
  <c r="N21" i="1"/>
  <c r="N11" i="1"/>
  <c r="AG8" i="1"/>
  <c r="AH8" i="1" s="1"/>
  <c r="AI8" i="1" s="1"/>
  <c r="X8" i="1"/>
  <c r="X19" i="1"/>
  <c r="X24" i="1"/>
  <c r="K25" i="1"/>
  <c r="N7" i="1"/>
  <c r="X14" i="1"/>
  <c r="AG12" i="1"/>
  <c r="AH12" i="1" s="1"/>
  <c r="AI12" i="1" s="1"/>
  <c r="X10" i="1"/>
  <c r="Z12" i="1"/>
  <c r="N24" i="1"/>
  <c r="N23" i="1"/>
  <c r="AG22" i="1"/>
  <c r="AH22" i="1" s="1"/>
  <c r="AI22" i="1" s="1"/>
  <c r="N22" i="1"/>
  <c r="AG20" i="1"/>
  <c r="AH20" i="1" s="1"/>
  <c r="AI20" i="1" s="1"/>
  <c r="AG21" i="1"/>
  <c r="AH21" i="1" s="1"/>
  <c r="AI21" i="1" s="1"/>
  <c r="AG19" i="1"/>
  <c r="AH19" i="1" s="1"/>
  <c r="AI19" i="1" s="1"/>
  <c r="X22" i="1"/>
  <c r="X16" i="1"/>
  <c r="X18" i="1"/>
  <c r="X17" i="1"/>
  <c r="AG14" i="1"/>
  <c r="AH14" i="1" s="1"/>
  <c r="AI14" i="1" s="1"/>
  <c r="AG13" i="1"/>
  <c r="AH13" i="1" s="1"/>
  <c r="AI13" i="1" s="1"/>
  <c r="N12" i="1"/>
  <c r="W25" i="1"/>
  <c r="N16" i="1"/>
  <c r="N15" i="1"/>
  <c r="N14" i="1"/>
  <c r="N13" i="1"/>
  <c r="X11" i="1"/>
  <c r="N10" i="1"/>
  <c r="N8" i="1"/>
  <c r="X15" i="1"/>
  <c r="AG9" i="1"/>
  <c r="AH9" i="1" s="1"/>
  <c r="AI9" i="1" s="1"/>
  <c r="N9" i="1"/>
  <c r="AL15" i="1" l="1"/>
  <c r="Y15" i="1"/>
  <c r="Z15" i="1" s="1"/>
  <c r="O13" i="1"/>
  <c r="Q13" i="1" s="1"/>
  <c r="AK13" i="1"/>
  <c r="O14" i="1"/>
  <c r="Q14" i="1" s="1"/>
  <c r="AK14" i="1"/>
  <c r="AK16" i="1"/>
  <c r="O16" i="1"/>
  <c r="AK12" i="1"/>
  <c r="O12" i="1"/>
  <c r="AK9" i="1"/>
  <c r="O9" i="1"/>
  <c r="AK8" i="1"/>
  <c r="O8" i="1"/>
  <c r="Y11" i="1"/>
  <c r="Z11" i="1" s="1"/>
  <c r="AL11" i="1"/>
  <c r="AL18" i="1"/>
  <c r="Y18" i="1"/>
  <c r="Z18" i="1" s="1"/>
  <c r="Y16" i="1"/>
  <c r="Z16" i="1" s="1"/>
  <c r="AL16" i="1"/>
  <c r="Y22" i="1"/>
  <c r="Z22" i="1" s="1"/>
  <c r="AL22" i="1"/>
  <c r="AK22" i="1"/>
  <c r="O22" i="1"/>
  <c r="Q22" i="1" s="1"/>
  <c r="O24" i="1"/>
  <c r="Q24" i="1" s="1"/>
  <c r="AK24" i="1"/>
  <c r="AL24" i="1"/>
  <c r="Y24" i="1"/>
  <c r="Z24" i="1" s="1"/>
  <c r="AL19" i="1"/>
  <c r="Y19" i="1"/>
  <c r="Z19" i="1" s="1"/>
  <c r="Y8" i="1"/>
  <c r="Z8" i="1" s="1"/>
  <c r="AL8" i="1"/>
  <c r="AK11" i="1"/>
  <c r="O11" i="1"/>
  <c r="AK21" i="1"/>
  <c r="O21" i="1"/>
  <c r="Q21" i="1" s="1"/>
  <c r="X25" i="1"/>
  <c r="AL26" i="1" s="1"/>
  <c r="Y7" i="1"/>
  <c r="AL7" i="1"/>
  <c r="Y9" i="1"/>
  <c r="Z9" i="1" s="1"/>
  <c r="AL9" i="1"/>
  <c r="AL13" i="1"/>
  <c r="Y13" i="1"/>
  <c r="Z13" i="1" s="1"/>
  <c r="AK17" i="1"/>
  <c r="O17" i="1"/>
  <c r="Q17" i="1" s="1"/>
  <c r="O19" i="1"/>
  <c r="Q19" i="1" s="1"/>
  <c r="AK19" i="1"/>
  <c r="AK20" i="1"/>
  <c r="O20" i="1"/>
  <c r="AL23" i="1"/>
  <c r="Y23" i="1"/>
  <c r="Z23" i="1" s="1"/>
  <c r="Y20" i="1"/>
  <c r="Z20" i="1" s="1"/>
  <c r="AL20" i="1"/>
  <c r="AK10" i="1"/>
  <c r="O10" i="1"/>
  <c r="Q10" i="1" s="1"/>
  <c r="O15" i="1"/>
  <c r="Q15" i="1" s="1"/>
  <c r="AK15" i="1"/>
  <c r="Y17" i="1"/>
  <c r="Z17" i="1" s="1"/>
  <c r="AL17" i="1"/>
  <c r="AK23" i="1"/>
  <c r="O23" i="1"/>
  <c r="Y10" i="1"/>
  <c r="Z10" i="1" s="1"/>
  <c r="AL10" i="1"/>
  <c r="AL14" i="1"/>
  <c r="Y14" i="1"/>
  <c r="Z14" i="1" s="1"/>
  <c r="N25" i="1"/>
  <c r="AK26" i="1" s="1"/>
  <c r="AK7" i="1"/>
  <c r="O7" i="1"/>
  <c r="AG25" i="1"/>
  <c r="AM26" i="1" s="1"/>
  <c r="AM27" i="1" s="1"/>
  <c r="AH7" i="1"/>
  <c r="AK18" i="1"/>
  <c r="O18" i="1"/>
  <c r="Y21" i="1"/>
  <c r="Z21" i="1" s="1"/>
  <c r="AL21" i="1"/>
  <c r="P23" i="1" l="1"/>
  <c r="Q23" i="1"/>
  <c r="Q18" i="1"/>
  <c r="P18" i="1" s="1"/>
  <c r="AH25" i="1"/>
  <c r="AI7" i="1"/>
  <c r="AI25" i="1" s="1"/>
  <c r="O25" i="1"/>
  <c r="Q7" i="1"/>
  <c r="Y25" i="1"/>
  <c r="Z7" i="1"/>
  <c r="Z25" i="1" s="1"/>
  <c r="Q11" i="1"/>
  <c r="P11" i="1" s="1"/>
  <c r="Q8" i="1"/>
  <c r="P8" i="1" s="1"/>
  <c r="Q9" i="1"/>
  <c r="P9" i="1" s="1"/>
  <c r="Q12" i="1"/>
  <c r="P12" i="1" s="1"/>
  <c r="Q16" i="1"/>
  <c r="P16" i="1" s="1"/>
  <c r="AK25" i="1"/>
  <c r="AK27" i="1" s="1"/>
  <c r="Q20" i="1"/>
  <c r="P20" i="1" s="1"/>
  <c r="AL25" i="1"/>
  <c r="AL27" i="1" s="1"/>
  <c r="Q25" i="1" l="1"/>
</calcChain>
</file>

<file path=xl/sharedStrings.xml><?xml version="1.0" encoding="utf-8"?>
<sst xmlns="http://schemas.openxmlformats.org/spreadsheetml/2006/main" count="56" uniqueCount="36">
  <si>
    <t>Субсидии бюджетам муниципальных образований Ленинградской области на создание в общеобразовательных организациях, расположенных в сельской местности, условий для занятий физической культурой и спортом на 2022 год и на плановый период 2023 и 2024 годов</t>
  </si>
  <si>
    <t>№ п/п</t>
  </si>
  <si>
    <t>Наименование муниципальных районов и городского поселения</t>
  </si>
  <si>
    <t>Предельный уровень софинансирования</t>
  </si>
  <si>
    <t>Доля софинансирования</t>
  </si>
  <si>
    <t>Количество образовательных организаций</t>
  </si>
  <si>
    <t>k1</t>
  </si>
  <si>
    <t>областной бюджет</t>
  </si>
  <si>
    <t>k2</t>
  </si>
  <si>
    <t>федеральный бюджет</t>
  </si>
  <si>
    <t>ФБ+ОБ</t>
  </si>
  <si>
    <t>местный бюджет</t>
  </si>
  <si>
    <t>Итого</t>
  </si>
  <si>
    <t>в закон</t>
  </si>
  <si>
    <t>Бокситогорский</t>
  </si>
  <si>
    <t xml:space="preserve">Волосовский </t>
  </si>
  <si>
    <t xml:space="preserve">Волховский </t>
  </si>
  <si>
    <t>Всеволожский</t>
  </si>
  <si>
    <t>Выборгский</t>
  </si>
  <si>
    <t xml:space="preserve">Гатчинский </t>
  </si>
  <si>
    <t>Кингисеппский</t>
  </si>
  <si>
    <t>Киришский</t>
  </si>
  <si>
    <t>Кировский</t>
  </si>
  <si>
    <t>Лодейнопольский</t>
  </si>
  <si>
    <t xml:space="preserve">Ломоносовский </t>
  </si>
  <si>
    <t>Лужский</t>
  </si>
  <si>
    <t>Подпорожский</t>
  </si>
  <si>
    <t>Приозерский</t>
  </si>
  <si>
    <t>Сланцевский</t>
  </si>
  <si>
    <t>Тихвинский</t>
  </si>
  <si>
    <t>Тосненский</t>
  </si>
  <si>
    <t>Сосновоборский</t>
  </si>
  <si>
    <t xml:space="preserve">Всего </t>
  </si>
  <si>
    <t>ОБ</t>
  </si>
  <si>
    <t>ФБ</t>
  </si>
  <si>
    <t>Приложение 19 к пояснительной записке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</si>
</sst>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₽_-;\-* #,##0.00\ _₽_-;_-* &quot;-&quot;??\ _₽_-;_-@_-"/>
    <numFmt numFmtId="164" formatCode="_(* #,##0.00_);_(* \(#,##0.00\);_(* \-??_);_(@_)"/>
    <numFmt numFmtId="165" formatCode="_(* #,##0_);_(* \(#,##0\);_(* \-??_);_(@_)"/>
    <numFmt numFmtId="166" formatCode="0.000%"/>
    <numFmt numFmtId="167" formatCode="0.00000000000000000"/>
    <numFmt numFmtId="168" formatCode="#,##0.0"/>
    <numFmt numFmtId="169" formatCode="_-* #,##0.00_р_._-;\-* #,##0.00_р_._-;_-* \-??_р_._-;_-@_-"/>
    <numFmt numFmtId="170" formatCode="0.000000000000000%"/>
    <numFmt numFmtId="171" formatCode="0.0000000%"/>
    <numFmt numFmtId="172" formatCode="_(* #,##0.000_);_(* \(#,##0.000\);_(* \-??_);_(@_)"/>
    <numFmt numFmtId="173" formatCode="#,##0_ ;\-#,##0\ "/>
    <numFmt numFmtId="174" formatCode="#,##0.00000000000000000"/>
    <numFmt numFmtId="175" formatCode="_-* #,##0.00_р_._-;\-* #,##0.00_р_._-;_-* &quot;-&quot;??_р_._-;_-@_-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i/>
      <sz val="14"/>
      <name val="Times New Roman"/>
      <family val="1"/>
      <charset val="204"/>
    </font>
    <font>
      <b/>
      <i/>
      <sz val="10"/>
      <name val="Arial Cyr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Arial Cyr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FF0000"/>
      <name val="Arial Cyr"/>
      <family val="2"/>
      <charset val="204"/>
    </font>
    <font>
      <sz val="10"/>
      <color rgb="FFFF0000"/>
      <name val="Arial"/>
      <family val="2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02">
    <xf numFmtId="0" fontId="0" fillId="0" borderId="0"/>
    <xf numFmtId="164" fontId="2" fillId="0" borderId="0" applyBorder="0" applyProtection="0"/>
    <xf numFmtId="9" fontId="2" fillId="0" borderId="0" applyBorder="0" applyProtection="0"/>
    <xf numFmtId="0" fontId="2" fillId="0" borderId="0"/>
    <xf numFmtId="0" fontId="2" fillId="0" borderId="0"/>
    <xf numFmtId="0" fontId="8" fillId="0" borderId="0"/>
    <xf numFmtId="169" fontId="2" fillId="0" borderId="0" applyBorder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2" fillId="0" borderId="0" applyBorder="0" applyProtection="0"/>
    <xf numFmtId="9" fontId="2" fillId="0" borderId="0" applyBorder="0" applyProtection="0"/>
    <xf numFmtId="9" fontId="2" fillId="0" borderId="0" applyBorder="0" applyProtection="0"/>
    <xf numFmtId="9" fontId="2" fillId="0" borderId="0" applyBorder="0" applyProtection="0"/>
    <xf numFmtId="9" fontId="2" fillId="0" borderId="0" applyBorder="0" applyProtection="0"/>
    <xf numFmtId="9" fontId="2" fillId="0" borderId="0" applyBorder="0" applyProtection="0"/>
    <xf numFmtId="9" fontId="2" fillId="0" borderId="0" applyBorder="0" applyProtection="0"/>
    <xf numFmtId="9" fontId="2" fillId="0" borderId="0" applyBorder="0" applyProtection="0"/>
    <xf numFmtId="9" fontId="2" fillId="0" borderId="0" applyBorder="0" applyProtection="0"/>
    <xf numFmtId="9" fontId="2" fillId="0" borderId="0" applyBorder="0" applyProtection="0"/>
    <xf numFmtId="9" fontId="2" fillId="0" borderId="0" applyBorder="0" applyProtection="0"/>
    <xf numFmtId="9" fontId="2" fillId="0" borderId="0" applyBorder="0" applyProtection="0"/>
    <xf numFmtId="9" fontId="2" fillId="0" borderId="0" applyBorder="0" applyProtection="0"/>
    <xf numFmtId="9" fontId="2" fillId="0" borderId="0" applyBorder="0" applyProtection="0"/>
    <xf numFmtId="9" fontId="2" fillId="0" borderId="0" applyBorder="0" applyProtection="0"/>
    <xf numFmtId="9" fontId="2" fillId="0" borderId="0" applyBorder="0" applyProtection="0"/>
    <xf numFmtId="9" fontId="2" fillId="0" borderId="0" applyBorder="0" applyProtection="0"/>
    <xf numFmtId="9" fontId="2" fillId="0" borderId="0" applyBorder="0" applyProtection="0"/>
    <xf numFmtId="9" fontId="2" fillId="0" borderId="0" applyBorder="0" applyProtection="0"/>
    <xf numFmtId="9" fontId="2" fillId="0" borderId="0" applyBorder="0" applyProtection="0"/>
    <xf numFmtId="9" fontId="2" fillId="0" borderId="0" applyBorder="0" applyProtection="0"/>
    <xf numFmtId="9" fontId="2" fillId="0" borderId="0" applyBorder="0" applyProtection="0"/>
    <xf numFmtId="9" fontId="2" fillId="0" borderId="0" applyBorder="0" applyProtection="0"/>
    <xf numFmtId="9" fontId="2" fillId="0" borderId="0" applyBorder="0" applyProtection="0"/>
    <xf numFmtId="9" fontId="2" fillId="0" borderId="0" applyBorder="0" applyProtection="0"/>
    <xf numFmtId="9" fontId="2" fillId="0" borderId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2" fillId="0" borderId="0" applyBorder="0" applyProtection="0"/>
    <xf numFmtId="169" fontId="2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2" fillId="0" borderId="0" applyBorder="0" applyProtection="0"/>
    <xf numFmtId="175" fontId="2" fillId="0" borderId="0" applyFill="0" applyBorder="0" applyAlignment="0" applyProtection="0"/>
  </cellStyleXfs>
  <cellXfs count="106">
    <xf numFmtId="0" fontId="0" fillId="0" borderId="0" xfId="0"/>
    <xf numFmtId="0" fontId="3" fillId="0" borderId="0" xfId="3" applyFont="1"/>
    <xf numFmtId="0" fontId="4" fillId="0" borderId="0" xfId="3" applyFont="1" applyBorder="1" applyAlignment="1">
      <alignment vertical="center" wrapText="1"/>
    </xf>
    <xf numFmtId="0" fontId="4" fillId="0" borderId="0" xfId="3" applyFont="1" applyBorder="1" applyAlignment="1">
      <alignment horizontal="center" vertical="center" wrapText="1"/>
    </xf>
    <xf numFmtId="0" fontId="2" fillId="0" borderId="0" xfId="4"/>
    <xf numFmtId="0" fontId="5" fillId="0" borderId="0" xfId="3" applyFont="1" applyBorder="1" applyAlignment="1">
      <alignment horizontal="center" vertical="center" wrapText="1"/>
    </xf>
    <xf numFmtId="0" fontId="5" fillId="0" borderId="0" xfId="3" applyFont="1" applyFill="1" applyBorder="1" applyAlignment="1">
      <alignment horizontal="center" vertical="center" wrapText="1"/>
    </xf>
    <xf numFmtId="0" fontId="9" fillId="0" borderId="8" xfId="5" applyFont="1" applyBorder="1" applyAlignment="1">
      <alignment horizontal="center" vertical="center" wrapText="1"/>
    </xf>
    <xf numFmtId="0" fontId="9" fillId="0" borderId="0" xfId="5" applyFont="1" applyBorder="1" applyAlignment="1">
      <alignment horizontal="center" vertical="center" wrapText="1"/>
    </xf>
    <xf numFmtId="0" fontId="10" fillId="0" borderId="8" xfId="5" applyFont="1" applyBorder="1" applyAlignment="1">
      <alignment horizontal="center" vertical="center" wrapText="1"/>
    </xf>
    <xf numFmtId="0" fontId="10" fillId="0" borderId="8" xfId="5" applyFont="1" applyFill="1" applyBorder="1" applyAlignment="1">
      <alignment horizontal="center" vertical="center" wrapText="1"/>
    </xf>
    <xf numFmtId="165" fontId="10" fillId="0" borderId="8" xfId="1" applyNumberFormat="1" applyFont="1" applyBorder="1" applyAlignment="1" applyProtection="1">
      <alignment horizontal="center" vertical="center" wrapText="1"/>
    </xf>
    <xf numFmtId="165" fontId="10" fillId="0" borderId="8" xfId="1" applyNumberFormat="1" applyFont="1" applyFill="1" applyBorder="1" applyAlignment="1" applyProtection="1">
      <alignment horizontal="center" vertical="center" wrapText="1"/>
    </xf>
    <xf numFmtId="0" fontId="10" fillId="2" borderId="8" xfId="5" applyFont="1" applyFill="1" applyBorder="1" applyAlignment="1">
      <alignment horizontal="center" vertical="center" wrapText="1"/>
    </xf>
    <xf numFmtId="165" fontId="10" fillId="2" borderId="8" xfId="1" applyNumberFormat="1" applyFont="1" applyFill="1" applyBorder="1" applyAlignment="1" applyProtection="1">
      <alignment horizontal="center" vertical="center" wrapText="1"/>
    </xf>
    <xf numFmtId="165" fontId="10" fillId="0" borderId="0" xfId="1" applyNumberFormat="1" applyFont="1" applyBorder="1" applyAlignment="1" applyProtection="1">
      <alignment horizontal="center" vertical="center" wrapText="1"/>
    </xf>
    <xf numFmtId="0" fontId="6" fillId="0" borderId="8" xfId="3" applyFont="1" applyBorder="1" applyAlignment="1">
      <alignment horizontal="center" vertical="center" wrapText="1"/>
    </xf>
    <xf numFmtId="0" fontId="7" fillId="0" borderId="8" xfId="3" applyFont="1" applyBorder="1" applyAlignment="1">
      <alignment horizontal="center" vertical="center" wrapText="1"/>
    </xf>
    <xf numFmtId="0" fontId="7" fillId="0" borderId="8" xfId="3" applyFont="1" applyFill="1" applyBorder="1" applyAlignment="1">
      <alignment horizontal="center" vertical="center" wrapText="1"/>
    </xf>
    <xf numFmtId="0" fontId="12" fillId="0" borderId="6" xfId="4" applyFont="1" applyBorder="1" applyAlignment="1">
      <alignment horizontal="center" wrapText="1"/>
    </xf>
    <xf numFmtId="0" fontId="12" fillId="2" borderId="6" xfId="4" applyFont="1" applyFill="1" applyBorder="1" applyAlignment="1">
      <alignment horizontal="center" wrapText="1"/>
    </xf>
    <xf numFmtId="0" fontId="12" fillId="0" borderId="0" xfId="4" applyFont="1" applyBorder="1" applyAlignment="1">
      <alignment horizontal="center" wrapText="1"/>
    </xf>
    <xf numFmtId="0" fontId="2" fillId="0" borderId="8" xfId="4" applyBorder="1" applyAlignment="1">
      <alignment horizontal="center" wrapText="1"/>
    </xf>
    <xf numFmtId="0" fontId="2" fillId="2" borderId="8" xfId="4" applyFill="1" applyBorder="1" applyAlignment="1">
      <alignment horizontal="center" wrapText="1"/>
    </xf>
    <xf numFmtId="0" fontId="2" fillId="0" borderId="0" xfId="4" applyAlignment="1">
      <alignment wrapText="1"/>
    </xf>
    <xf numFmtId="0" fontId="6" fillId="0" borderId="8" xfId="3" applyFont="1" applyBorder="1" applyAlignment="1">
      <alignment vertical="center" wrapText="1"/>
    </xf>
    <xf numFmtId="9" fontId="2" fillId="0" borderId="8" xfId="2" applyBorder="1" applyProtection="1"/>
    <xf numFmtId="166" fontId="7" fillId="0" borderId="8" xfId="2" applyNumberFormat="1" applyFont="1" applyFill="1" applyBorder="1" applyAlignment="1" applyProtection="1">
      <alignment vertical="center" wrapText="1"/>
    </xf>
    <xf numFmtId="1" fontId="10" fillId="0" borderId="8" xfId="5" applyNumberFormat="1" applyFont="1" applyBorder="1" applyAlignment="1">
      <alignment horizontal="center" vertical="center" wrapText="1"/>
    </xf>
    <xf numFmtId="167" fontId="2" fillId="0" borderId="8" xfId="2" applyNumberFormat="1" applyBorder="1" applyProtection="1"/>
    <xf numFmtId="4" fontId="10" fillId="0" borderId="8" xfId="1" applyNumberFormat="1" applyFont="1" applyBorder="1" applyAlignment="1" applyProtection="1">
      <alignment horizontal="center" vertical="center" wrapText="1"/>
    </xf>
    <xf numFmtId="4" fontId="10" fillId="0" borderId="8" xfId="1" applyNumberFormat="1" applyFont="1" applyFill="1" applyBorder="1" applyAlignment="1" applyProtection="1">
      <alignment horizontal="center" vertical="center" wrapText="1"/>
    </xf>
    <xf numFmtId="1" fontId="10" fillId="2" borderId="8" xfId="5" applyNumberFormat="1" applyFont="1" applyFill="1" applyBorder="1" applyAlignment="1">
      <alignment horizontal="center" vertical="center" wrapText="1"/>
    </xf>
    <xf numFmtId="167" fontId="2" fillId="2" borderId="8" xfId="2" applyNumberFormat="1" applyFill="1" applyBorder="1" applyProtection="1"/>
    <xf numFmtId="4" fontId="10" fillId="2" borderId="8" xfId="1" applyNumberFormat="1" applyFont="1" applyFill="1" applyBorder="1" applyAlignment="1" applyProtection="1">
      <alignment horizontal="center" vertical="center" wrapText="1"/>
    </xf>
    <xf numFmtId="4" fontId="10" fillId="0" borderId="0" xfId="1" applyNumberFormat="1" applyFont="1" applyBorder="1" applyAlignment="1" applyProtection="1">
      <alignment horizontal="center" vertical="center" wrapText="1"/>
    </xf>
    <xf numFmtId="168" fontId="2" fillId="0" borderId="8" xfId="4" applyNumberFormat="1" applyBorder="1" applyAlignment="1">
      <alignment horizontal="center"/>
    </xf>
    <xf numFmtId="168" fontId="2" fillId="2" borderId="8" xfId="4" applyNumberFormat="1" applyFill="1" applyBorder="1"/>
    <xf numFmtId="168" fontId="2" fillId="0" borderId="8" xfId="4" applyNumberFormat="1" applyBorder="1"/>
    <xf numFmtId="1" fontId="10" fillId="0" borderId="8" xfId="6" applyNumberFormat="1" applyFont="1" applyBorder="1" applyAlignment="1" applyProtection="1">
      <alignment horizontal="center" vertical="center" wrapText="1"/>
    </xf>
    <xf numFmtId="170" fontId="2" fillId="0" borderId="8" xfId="2" applyNumberFormat="1" applyBorder="1" applyProtection="1"/>
    <xf numFmtId="171" fontId="2" fillId="0" borderId="8" xfId="2" applyNumberFormat="1" applyBorder="1" applyProtection="1"/>
    <xf numFmtId="0" fontId="13" fillId="0" borderId="8" xfId="3" applyFont="1" applyBorder="1" applyAlignment="1">
      <alignment vertical="center" wrapText="1"/>
    </xf>
    <xf numFmtId="172" fontId="14" fillId="0" borderId="8" xfId="1" applyNumberFormat="1" applyFont="1" applyBorder="1" applyAlignment="1" applyProtection="1">
      <alignment vertical="center" wrapText="1"/>
    </xf>
    <xf numFmtId="172" fontId="14" fillId="0" borderId="8" xfId="1" applyNumberFormat="1" applyFont="1" applyFill="1" applyBorder="1" applyAlignment="1" applyProtection="1">
      <alignment vertical="center" wrapText="1"/>
    </xf>
    <xf numFmtId="173" fontId="15" fillId="0" borderId="8" xfId="6" applyNumberFormat="1" applyFont="1" applyBorder="1" applyAlignment="1" applyProtection="1">
      <alignment horizontal="center" vertical="center" wrapText="1"/>
    </xf>
    <xf numFmtId="4" fontId="15" fillId="0" borderId="8" xfId="1" applyNumberFormat="1" applyFont="1" applyBorder="1" applyAlignment="1" applyProtection="1">
      <alignment horizontal="center" vertical="center" wrapText="1"/>
    </xf>
    <xf numFmtId="4" fontId="9" fillId="0" borderId="8" xfId="1" applyNumberFormat="1" applyFont="1" applyBorder="1" applyAlignment="1" applyProtection="1">
      <alignment horizontal="center" vertical="center" wrapText="1"/>
    </xf>
    <xf numFmtId="173" fontId="15" fillId="2" borderId="8" xfId="6" applyNumberFormat="1" applyFont="1" applyFill="1" applyBorder="1" applyAlignment="1" applyProtection="1">
      <alignment horizontal="center" vertical="center" wrapText="1"/>
    </xf>
    <xf numFmtId="4" fontId="15" fillId="2" borderId="8" xfId="6" applyNumberFormat="1" applyFont="1" applyFill="1" applyBorder="1" applyAlignment="1" applyProtection="1">
      <alignment horizontal="center" vertical="center" wrapText="1"/>
    </xf>
    <xf numFmtId="4" fontId="15" fillId="2" borderId="8" xfId="1" applyNumberFormat="1" applyFont="1" applyFill="1" applyBorder="1" applyAlignment="1" applyProtection="1">
      <alignment horizontal="center" vertical="center" wrapText="1"/>
    </xf>
    <xf numFmtId="4" fontId="15" fillId="0" borderId="8" xfId="6" applyNumberFormat="1" applyFont="1" applyBorder="1" applyAlignment="1" applyProtection="1">
      <alignment horizontal="center" vertical="center" wrapText="1"/>
    </xf>
    <xf numFmtId="173" fontId="15" fillId="0" borderId="0" xfId="6" applyNumberFormat="1" applyFont="1" applyBorder="1" applyAlignment="1" applyProtection="1">
      <alignment horizontal="center" vertical="center" wrapText="1"/>
    </xf>
    <xf numFmtId="168" fontId="15" fillId="0" borderId="8" xfId="1" applyNumberFormat="1" applyFont="1" applyBorder="1" applyAlignment="1" applyProtection="1">
      <alignment horizontal="center" vertical="center" wrapText="1"/>
    </xf>
    <xf numFmtId="168" fontId="15" fillId="2" borderId="8" xfId="1" applyNumberFormat="1" applyFont="1" applyFill="1" applyBorder="1" applyAlignment="1" applyProtection="1">
      <alignment horizontal="center" vertical="center" wrapText="1"/>
    </xf>
    <xf numFmtId="0" fontId="12" fillId="0" borderId="0" xfId="4" applyFont="1"/>
    <xf numFmtId="0" fontId="3" fillId="0" borderId="0" xfId="3" applyFont="1" applyBorder="1"/>
    <xf numFmtId="172" fontId="3" fillId="0" borderId="0" xfId="3" applyNumberFormat="1" applyFont="1" applyBorder="1"/>
    <xf numFmtId="172" fontId="3" fillId="0" borderId="0" xfId="3" applyNumberFormat="1" applyFont="1" applyFill="1" applyBorder="1"/>
    <xf numFmtId="173" fontId="3" fillId="0" borderId="0" xfId="3" applyNumberFormat="1" applyFont="1" applyBorder="1"/>
    <xf numFmtId="165" fontId="3" fillId="0" borderId="0" xfId="3" applyNumberFormat="1" applyFont="1" applyBorder="1"/>
    <xf numFmtId="0" fontId="2" fillId="0" borderId="0" xfId="4" applyBorder="1"/>
    <xf numFmtId="165" fontId="2" fillId="0" borderId="0" xfId="4" applyNumberFormat="1" applyBorder="1"/>
    <xf numFmtId="4" fontId="2" fillId="0" borderId="0" xfId="4" applyNumberFormat="1" applyBorder="1"/>
    <xf numFmtId="0" fontId="16" fillId="0" borderId="0" xfId="3" applyFont="1"/>
    <xf numFmtId="0" fontId="16" fillId="0" borderId="0" xfId="3" applyFont="1" applyFill="1"/>
    <xf numFmtId="165" fontId="16" fillId="0" borderId="0" xfId="1" applyNumberFormat="1" applyFont="1" applyBorder="1" applyAlignment="1" applyProtection="1"/>
    <xf numFmtId="4" fontId="17" fillId="0" borderId="0" xfId="4" applyNumberFormat="1" applyFont="1"/>
    <xf numFmtId="4" fontId="16" fillId="0" borderId="0" xfId="3" applyNumberFormat="1" applyFont="1"/>
    <xf numFmtId="0" fontId="17" fillId="0" borderId="0" xfId="4" applyFont="1"/>
    <xf numFmtId="4" fontId="16" fillId="0" borderId="0" xfId="3" applyNumberFormat="1" applyFont="1" applyFill="1"/>
    <xf numFmtId="170" fontId="16" fillId="0" borderId="0" xfId="3" applyNumberFormat="1" applyFont="1"/>
    <xf numFmtId="0" fontId="3" fillId="0" borderId="0" xfId="3" applyFont="1" applyFill="1"/>
    <xf numFmtId="174" fontId="3" fillId="0" borderId="0" xfId="3" applyNumberFormat="1" applyFont="1"/>
    <xf numFmtId="170" fontId="2" fillId="0" borderId="0" xfId="2" applyNumberFormat="1"/>
    <xf numFmtId="0" fontId="3" fillId="0" borderId="0" xfId="3" applyFont="1" applyAlignment="1">
      <alignment horizontal="right"/>
    </xf>
    <xf numFmtId="0" fontId="4" fillId="0" borderId="0" xfId="3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2" fillId="0" borderId="9" xfId="4" applyBorder="1" applyAlignment="1">
      <alignment horizontal="center" vertical="center" wrapText="1"/>
    </xf>
    <xf numFmtId="0" fontId="7" fillId="0" borderId="2" xfId="3" applyFont="1" applyBorder="1" applyAlignment="1">
      <alignment horizontal="center" vertical="center" wrapText="1"/>
    </xf>
    <xf numFmtId="0" fontId="2" fillId="0" borderId="3" xfId="4" applyBorder="1" applyAlignment="1">
      <alignment horizontal="center" vertical="center" wrapText="1"/>
    </xf>
    <xf numFmtId="0" fontId="2" fillId="0" borderId="4" xfId="4" applyBorder="1" applyAlignment="1">
      <alignment horizontal="center" vertical="center" wrapText="1"/>
    </xf>
    <xf numFmtId="0" fontId="2" fillId="0" borderId="10" xfId="4" applyBorder="1" applyAlignment="1">
      <alignment horizontal="center" vertical="center" wrapText="1"/>
    </xf>
    <xf numFmtId="0" fontId="2" fillId="0" borderId="11" xfId="4" applyBorder="1" applyAlignment="1">
      <alignment horizontal="center" vertical="center" wrapText="1"/>
    </xf>
    <xf numFmtId="0" fontId="2" fillId="0" borderId="12" xfId="4" applyBorder="1" applyAlignment="1">
      <alignment horizontal="center" vertical="center" wrapText="1"/>
    </xf>
    <xf numFmtId="0" fontId="7" fillId="0" borderId="2" xfId="3" applyFont="1" applyFill="1" applyBorder="1" applyAlignment="1">
      <alignment horizontal="center" vertical="center" wrapText="1"/>
    </xf>
    <xf numFmtId="0" fontId="2" fillId="0" borderId="3" xfId="4" applyFill="1" applyBorder="1" applyAlignment="1">
      <alignment horizontal="center" vertical="center" wrapText="1"/>
    </xf>
    <xf numFmtId="0" fontId="2" fillId="0" borderId="4" xfId="4" applyFill="1" applyBorder="1" applyAlignment="1">
      <alignment horizontal="center" vertical="center" wrapText="1"/>
    </xf>
    <xf numFmtId="0" fontId="2" fillId="0" borderId="10" xfId="4" applyFill="1" applyBorder="1" applyAlignment="1">
      <alignment horizontal="center" vertical="center" wrapText="1"/>
    </xf>
    <xf numFmtId="0" fontId="2" fillId="0" borderId="11" xfId="4" applyFill="1" applyBorder="1" applyAlignment="1">
      <alignment horizontal="center" vertical="center" wrapText="1"/>
    </xf>
    <xf numFmtId="0" fontId="2" fillId="0" borderId="12" xfId="4" applyFill="1" applyBorder="1" applyAlignment="1">
      <alignment horizontal="center" vertical="center" wrapText="1"/>
    </xf>
    <xf numFmtId="0" fontId="9" fillId="0" borderId="5" xfId="5" applyFont="1" applyBorder="1" applyAlignment="1">
      <alignment horizontal="center" vertical="center" wrapText="1"/>
    </xf>
    <xf numFmtId="0" fontId="2" fillId="0" borderId="6" xfId="4" applyBorder="1" applyAlignment="1">
      <alignment horizontal="center" vertical="center" wrapText="1"/>
    </xf>
    <xf numFmtId="0" fontId="2" fillId="0" borderId="7" xfId="4" applyBorder="1" applyAlignment="1">
      <alignment horizontal="center" vertical="center" wrapText="1"/>
    </xf>
    <xf numFmtId="0" fontId="9" fillId="2" borderId="5" xfId="5" applyFont="1" applyFill="1" applyBorder="1" applyAlignment="1">
      <alignment horizontal="center" vertical="center" wrapText="1"/>
    </xf>
    <xf numFmtId="0" fontId="9" fillId="2" borderId="6" xfId="5" applyFont="1" applyFill="1" applyBorder="1" applyAlignment="1">
      <alignment horizontal="center" vertical="center" wrapText="1"/>
    </xf>
    <xf numFmtId="0" fontId="9" fillId="2" borderId="7" xfId="5" applyFont="1" applyFill="1" applyBorder="1" applyAlignment="1">
      <alignment horizontal="center" vertical="center" wrapText="1"/>
    </xf>
    <xf numFmtId="0" fontId="2" fillId="0" borderId="5" xfId="4" applyBorder="1" applyAlignment="1">
      <alignment horizontal="center" wrapText="1"/>
    </xf>
    <xf numFmtId="0" fontId="2" fillId="0" borderId="6" xfId="4" applyBorder="1" applyAlignment="1">
      <alignment horizontal="center" wrapText="1"/>
    </xf>
    <xf numFmtId="0" fontId="2" fillId="0" borderId="7" xfId="4" applyBorder="1" applyAlignment="1">
      <alignment horizontal="center" wrapText="1"/>
    </xf>
    <xf numFmtId="0" fontId="11" fillId="0" borderId="5" xfId="3" applyFont="1" applyBorder="1" applyAlignment="1">
      <alignment horizontal="center" wrapText="1"/>
    </xf>
    <xf numFmtId="0" fontId="12" fillId="0" borderId="6" xfId="4" applyFont="1" applyBorder="1" applyAlignment="1">
      <alignment horizontal="center" wrapText="1"/>
    </xf>
    <xf numFmtId="0" fontId="12" fillId="0" borderId="7" xfId="4" applyFont="1" applyBorder="1" applyAlignment="1">
      <alignment horizontal="center" wrapText="1"/>
    </xf>
    <xf numFmtId="0" fontId="11" fillId="2" borderId="5" xfId="3" applyFont="1" applyFill="1" applyBorder="1" applyAlignment="1">
      <alignment horizontal="center" wrapText="1"/>
    </xf>
    <xf numFmtId="0" fontId="12" fillId="2" borderId="6" xfId="4" applyFont="1" applyFill="1" applyBorder="1" applyAlignment="1">
      <alignment horizontal="center" wrapText="1"/>
    </xf>
    <xf numFmtId="0" fontId="12" fillId="2" borderId="7" xfId="4" applyFont="1" applyFill="1" applyBorder="1" applyAlignment="1">
      <alignment horizontal="center" wrapText="1"/>
    </xf>
  </cellXfs>
  <cellStyles count="102">
    <cellStyle name="Обычный" xfId="0" builtinId="0"/>
    <cellStyle name="Обычный 10" xfId="7"/>
    <cellStyle name="Обычный 10 2" xfId="8"/>
    <cellStyle name="Обычный 10 2 2" xfId="9"/>
    <cellStyle name="Обычный 10 3" xfId="10"/>
    <cellStyle name="Обычный 11" xfId="4"/>
    <cellStyle name="Обычный 12" xfId="11"/>
    <cellStyle name="Обычный 13" xfId="5"/>
    <cellStyle name="Обычный 14" xfId="12"/>
    <cellStyle name="Обычный 2" xfId="13"/>
    <cellStyle name="Обычный 2 2" xfId="14"/>
    <cellStyle name="Обычный 2 2 2" xfId="3"/>
    <cellStyle name="Обычный 2 3" xfId="15"/>
    <cellStyle name="Обычный 2_СВОД%20по%20МО_2015_на%20контр.цифры(1)" xfId="16"/>
    <cellStyle name="Обычный 3" xfId="17"/>
    <cellStyle name="Обычный 3 2" xfId="18"/>
    <cellStyle name="Обычный 4" xfId="19"/>
    <cellStyle name="Обычный 4 2" xfId="20"/>
    <cellStyle name="Обычный 5" xfId="21"/>
    <cellStyle name="Обычный 5 2" xfId="22"/>
    <cellStyle name="Обычный 6" xfId="23"/>
    <cellStyle name="Обычный 6 2" xfId="24"/>
    <cellStyle name="Обычный 7" xfId="25"/>
    <cellStyle name="Обычный 7 2" xfId="26"/>
    <cellStyle name="Обычный 8" xfId="27"/>
    <cellStyle name="Обычный 8 2" xfId="28"/>
    <cellStyle name="Обычный 8 2 2" xfId="29"/>
    <cellStyle name="Обычный 8 3" xfId="30"/>
    <cellStyle name="Обычный 9" xfId="31"/>
    <cellStyle name="Обычный 9 2" xfId="32"/>
    <cellStyle name="Обычный 9 2 2" xfId="33"/>
    <cellStyle name="Обычный 9 3" xfId="34"/>
    <cellStyle name="Процентный" xfId="2" builtinId="5"/>
    <cellStyle name="Процентный 2" xfId="35"/>
    <cellStyle name="Процентный 2 2" xfId="36"/>
    <cellStyle name="Процентный 2 2 2" xfId="37"/>
    <cellStyle name="Процентный 2 3" xfId="38"/>
    <cellStyle name="Процентный 3" xfId="39"/>
    <cellStyle name="Процентный 3 2" xfId="40"/>
    <cellStyle name="Процентный 3 2 2" xfId="41"/>
    <cellStyle name="Процентный 3 2 2 2" xfId="42"/>
    <cellStyle name="Процентный 3 2 3" xfId="43"/>
    <cellStyle name="Процентный 3 3" xfId="44"/>
    <cellStyle name="Процентный 3 3 2" xfId="45"/>
    <cellStyle name="Процентный 3 3 2 2" xfId="46"/>
    <cellStyle name="Процентный 3 3 3" xfId="47"/>
    <cellStyle name="Процентный 3 4" xfId="48"/>
    <cellStyle name="Процентный 3 4 2" xfId="49"/>
    <cellStyle name="Процентный 3 4 2 2" xfId="50"/>
    <cellStyle name="Процентный 3 4 3" xfId="51"/>
    <cellStyle name="Процентный 3 5" xfId="52"/>
    <cellStyle name="Процентный 3 5 2" xfId="53"/>
    <cellStyle name="Процентный 3 6" xfId="54"/>
    <cellStyle name="Процентный 4" xfId="55"/>
    <cellStyle name="Процентный 4 2" xfId="56"/>
    <cellStyle name="Процентный 4 2 2" xfId="57"/>
    <cellStyle name="Процентный 4 3" xfId="58"/>
    <cellStyle name="Процентный 5" xfId="59"/>
    <cellStyle name="Процентный 6" xfId="60"/>
    <cellStyle name="Процентный 7" xfId="61"/>
    <cellStyle name="Финансовый" xfId="1" builtinId="3"/>
    <cellStyle name="Финансовый 10" xfId="62"/>
    <cellStyle name="Финансовый 2" xfId="63"/>
    <cellStyle name="Финансовый 2 2" xfId="64"/>
    <cellStyle name="Финансовый 2 2 2" xfId="65"/>
    <cellStyle name="Финансовый 2 2 2 2" xfId="66"/>
    <cellStyle name="Финансовый 2 2 3" xfId="67"/>
    <cellStyle name="Финансовый 2 3" xfId="68"/>
    <cellStyle name="Финансовый 2 3 2" xfId="69"/>
    <cellStyle name="Финансовый 2 4" xfId="70"/>
    <cellStyle name="Финансовый 3" xfId="71"/>
    <cellStyle name="Финансовый 3 2" xfId="72"/>
    <cellStyle name="Финансовый 3 2 2" xfId="73"/>
    <cellStyle name="Финансовый 3 3" xfId="74"/>
    <cellStyle name="Финансовый 4" xfId="75"/>
    <cellStyle name="Финансовый 4 2" xfId="76"/>
    <cellStyle name="Финансовый 4 2 2" xfId="77"/>
    <cellStyle name="Финансовый 4 2 2 2" xfId="78"/>
    <cellStyle name="Финансовый 4 2 3" xfId="79"/>
    <cellStyle name="Финансовый 4 3" xfId="80"/>
    <cellStyle name="Финансовый 4 3 2" xfId="81"/>
    <cellStyle name="Финансовый 4 3 2 2" xfId="82"/>
    <cellStyle name="Финансовый 4 3 3" xfId="83"/>
    <cellStyle name="Финансовый 4 4" xfId="84"/>
    <cellStyle name="Финансовый 4 4 2" xfId="85"/>
    <cellStyle name="Финансовый 4 4 2 2" xfId="86"/>
    <cellStyle name="Финансовый 4 4 3" xfId="87"/>
    <cellStyle name="Финансовый 4 5" xfId="88"/>
    <cellStyle name="Финансовый 4 5 2" xfId="89"/>
    <cellStyle name="Финансовый 4 6" xfId="90"/>
    <cellStyle name="Финансовый 5" xfId="91"/>
    <cellStyle name="Финансовый 5 2" xfId="92"/>
    <cellStyle name="Финансовый 5 2 2" xfId="93"/>
    <cellStyle name="Финансовый 5 3" xfId="94"/>
    <cellStyle name="Финансовый 6" xfId="6"/>
    <cellStyle name="Финансовый 6 2" xfId="95"/>
    <cellStyle name="Финансовый 7" xfId="96"/>
    <cellStyle name="Финансовый 7 2" xfId="97"/>
    <cellStyle name="Финансовый 7 2 2" xfId="98"/>
    <cellStyle name="Финансовый 7 3" xfId="99"/>
    <cellStyle name="Финансовый 8" xfId="100"/>
    <cellStyle name="Финансовый 9" xfId="1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M32"/>
  <sheetViews>
    <sheetView tabSelected="1" zoomScale="70" zoomScaleNormal="70" zoomScaleSheetLayoutView="85" workbookViewId="0">
      <selection activeCell="V43" sqref="V42:V43"/>
    </sheetView>
  </sheetViews>
  <sheetFormatPr defaultRowHeight="12.75" x14ac:dyDescent="0.2"/>
  <cols>
    <col min="1" max="1" width="4" style="1" customWidth="1"/>
    <col min="2" max="2" width="22.7109375" style="1" customWidth="1"/>
    <col min="3" max="5" width="5" style="1" bestFit="1" customWidth="1"/>
    <col min="6" max="8" width="7" style="72" customWidth="1"/>
    <col min="9" max="9" width="10.42578125" style="1" customWidth="1"/>
    <col min="10" max="10" width="23" style="1" bestFit="1" customWidth="1"/>
    <col min="11" max="11" width="13.85546875" style="1" customWidth="1"/>
    <col min="12" max="12" width="21.85546875" style="1" bestFit="1" customWidth="1"/>
    <col min="13" max="14" width="13.85546875" style="1" customWidth="1"/>
    <col min="15" max="15" width="13.7109375" style="1" hidden="1" customWidth="1"/>
    <col min="16" max="16" width="22.140625" style="1" hidden="1" customWidth="1"/>
    <col min="17" max="17" width="14.42578125" style="1" hidden="1" customWidth="1"/>
    <col min="18" max="18" width="1.140625" style="1" hidden="1" customWidth="1"/>
    <col min="19" max="19" width="15.42578125" style="4" customWidth="1"/>
    <col min="20" max="20" width="20.140625" style="4" bestFit="1" customWidth="1"/>
    <col min="21" max="21" width="12.7109375" style="4" bestFit="1" customWidth="1"/>
    <col min="22" max="22" width="21.85546875" style="4" customWidth="1"/>
    <col min="23" max="23" width="12.28515625" style="4" customWidth="1"/>
    <col min="24" max="24" width="12.7109375" style="4" customWidth="1"/>
    <col min="25" max="25" width="15.140625" style="4" hidden="1" customWidth="1"/>
    <col min="26" max="26" width="11.7109375" style="4" hidden="1" customWidth="1"/>
    <col min="27" max="27" width="7.7109375" style="4" hidden="1" customWidth="1"/>
    <col min="28" max="28" width="14.7109375" style="4" hidden="1" customWidth="1"/>
    <col min="29" max="29" width="20.140625" style="4" hidden="1" customWidth="1"/>
    <col min="30" max="30" width="16" style="4" hidden="1" customWidth="1"/>
    <col min="31" max="31" width="20.140625" style="4" hidden="1" customWidth="1"/>
    <col min="32" max="32" width="12.28515625" style="4" hidden="1" customWidth="1"/>
    <col min="33" max="33" width="12.85546875" style="4" hidden="1" customWidth="1"/>
    <col min="34" max="34" width="15.140625" style="4" hidden="1" customWidth="1"/>
    <col min="35" max="36" width="11.28515625" style="4" hidden="1" customWidth="1"/>
    <col min="37" max="39" width="13.5703125" style="4" bestFit="1" customWidth="1"/>
    <col min="40" max="1022" width="8.85546875" style="4" customWidth="1"/>
    <col min="1023" max="16384" width="9.140625" style="4"/>
  </cols>
  <sheetData>
    <row r="1" spans="1:39" x14ac:dyDescent="0.2">
      <c r="M1" s="4"/>
      <c r="AM1" s="75" t="s">
        <v>35</v>
      </c>
    </row>
    <row r="2" spans="1:39" ht="80.25" customHeight="1" x14ac:dyDescent="0.2">
      <c r="B2" s="76" t="s">
        <v>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2"/>
      <c r="P2" s="2"/>
      <c r="Q2" s="2"/>
      <c r="R2" s="3"/>
    </row>
    <row r="3" spans="1:39" x14ac:dyDescent="0.2">
      <c r="A3" s="5"/>
      <c r="B3" s="5"/>
      <c r="C3" s="5"/>
      <c r="D3" s="5"/>
      <c r="E3" s="5"/>
      <c r="F3" s="6"/>
      <c r="G3" s="6"/>
      <c r="H3" s="6"/>
    </row>
    <row r="4" spans="1:39" ht="28.5" customHeight="1" x14ac:dyDescent="0.2">
      <c r="A4" s="77" t="s">
        <v>1</v>
      </c>
      <c r="B4" s="77" t="s">
        <v>2</v>
      </c>
      <c r="C4" s="79" t="s">
        <v>3</v>
      </c>
      <c r="D4" s="80"/>
      <c r="E4" s="81"/>
      <c r="F4" s="85" t="s">
        <v>4</v>
      </c>
      <c r="G4" s="86"/>
      <c r="H4" s="87"/>
      <c r="I4" s="91">
        <v>2022</v>
      </c>
      <c r="J4" s="92"/>
      <c r="K4" s="92"/>
      <c r="L4" s="92"/>
      <c r="M4" s="92"/>
      <c r="N4" s="92"/>
      <c r="O4" s="92"/>
      <c r="P4" s="92"/>
      <c r="Q4" s="93"/>
      <c r="R4" s="7"/>
      <c r="S4" s="94">
        <v>2023</v>
      </c>
      <c r="T4" s="95"/>
      <c r="U4" s="95"/>
      <c r="V4" s="95"/>
      <c r="W4" s="95"/>
      <c r="X4" s="95"/>
      <c r="Y4" s="95"/>
      <c r="Z4" s="95"/>
      <c r="AA4" s="96"/>
      <c r="AB4" s="7"/>
      <c r="AC4" s="7"/>
      <c r="AD4" s="7"/>
      <c r="AE4" s="7"/>
      <c r="AF4" s="7"/>
      <c r="AG4" s="7"/>
      <c r="AH4" s="7"/>
      <c r="AI4" s="7"/>
      <c r="AJ4" s="8"/>
    </row>
    <row r="5" spans="1:39" ht="63.75" x14ac:dyDescent="0.2">
      <c r="A5" s="78"/>
      <c r="B5" s="78"/>
      <c r="C5" s="82"/>
      <c r="D5" s="83"/>
      <c r="E5" s="84"/>
      <c r="F5" s="88"/>
      <c r="G5" s="89"/>
      <c r="H5" s="90"/>
      <c r="I5" s="9" t="s">
        <v>5</v>
      </c>
      <c r="J5" s="9" t="s">
        <v>6</v>
      </c>
      <c r="K5" s="10" t="s">
        <v>7</v>
      </c>
      <c r="L5" s="9" t="s">
        <v>8</v>
      </c>
      <c r="M5" s="11" t="s">
        <v>9</v>
      </c>
      <c r="N5" s="11" t="s">
        <v>10</v>
      </c>
      <c r="O5" s="12" t="s">
        <v>11</v>
      </c>
      <c r="P5" s="12"/>
      <c r="Q5" s="11" t="s">
        <v>12</v>
      </c>
      <c r="R5" s="11"/>
      <c r="S5" s="13" t="s">
        <v>5</v>
      </c>
      <c r="T5" s="13" t="s">
        <v>6</v>
      </c>
      <c r="U5" s="13" t="s">
        <v>7</v>
      </c>
      <c r="V5" s="13" t="s">
        <v>8</v>
      </c>
      <c r="W5" s="14" t="s">
        <v>9</v>
      </c>
      <c r="X5" s="14" t="s">
        <v>10</v>
      </c>
      <c r="Y5" s="14" t="s">
        <v>11</v>
      </c>
      <c r="Z5" s="14" t="s">
        <v>12</v>
      </c>
      <c r="AA5" s="14"/>
      <c r="AB5" s="9" t="s">
        <v>5</v>
      </c>
      <c r="AC5" s="9" t="s">
        <v>6</v>
      </c>
      <c r="AD5" s="10" t="s">
        <v>7</v>
      </c>
      <c r="AE5" s="9" t="s">
        <v>8</v>
      </c>
      <c r="AF5" s="11" t="s">
        <v>9</v>
      </c>
      <c r="AG5" s="11" t="s">
        <v>10</v>
      </c>
      <c r="AH5" s="12" t="s">
        <v>11</v>
      </c>
      <c r="AI5" s="11" t="s">
        <v>12</v>
      </c>
      <c r="AJ5" s="15"/>
      <c r="AK5" s="97" t="s">
        <v>13</v>
      </c>
      <c r="AL5" s="98"/>
      <c r="AM5" s="99"/>
    </row>
    <row r="6" spans="1:39" s="24" customFormat="1" ht="15" x14ac:dyDescent="0.2">
      <c r="A6" s="16"/>
      <c r="B6" s="16"/>
      <c r="C6" s="17">
        <v>2022</v>
      </c>
      <c r="D6" s="17">
        <v>2023</v>
      </c>
      <c r="E6" s="17">
        <v>2024</v>
      </c>
      <c r="F6" s="18">
        <v>2022</v>
      </c>
      <c r="G6" s="18">
        <v>2023</v>
      </c>
      <c r="H6" s="18">
        <v>2024</v>
      </c>
      <c r="I6" s="100">
        <v>2022</v>
      </c>
      <c r="J6" s="101"/>
      <c r="K6" s="101"/>
      <c r="L6" s="101"/>
      <c r="M6" s="101"/>
      <c r="N6" s="101"/>
      <c r="O6" s="101"/>
      <c r="P6" s="101"/>
      <c r="Q6" s="102"/>
      <c r="R6" s="19"/>
      <c r="S6" s="103">
        <v>2023</v>
      </c>
      <c r="T6" s="104"/>
      <c r="U6" s="104"/>
      <c r="V6" s="104"/>
      <c r="W6" s="104"/>
      <c r="X6" s="104"/>
      <c r="Y6" s="104"/>
      <c r="Z6" s="105"/>
      <c r="AA6" s="20"/>
      <c r="AB6" s="100">
        <v>2024</v>
      </c>
      <c r="AC6" s="101"/>
      <c r="AD6" s="101"/>
      <c r="AE6" s="101"/>
      <c r="AF6" s="101"/>
      <c r="AG6" s="101"/>
      <c r="AH6" s="101"/>
      <c r="AI6" s="102"/>
      <c r="AJ6" s="21"/>
      <c r="AK6" s="22">
        <v>2022</v>
      </c>
      <c r="AL6" s="23">
        <v>2023</v>
      </c>
      <c r="AM6" s="22">
        <v>2024</v>
      </c>
    </row>
    <row r="7" spans="1:39" ht="15" x14ac:dyDescent="0.2">
      <c r="A7" s="16">
        <v>1</v>
      </c>
      <c r="B7" s="25" t="s">
        <v>14</v>
      </c>
      <c r="C7" s="26">
        <f>100%-F7</f>
        <v>0.89</v>
      </c>
      <c r="D7" s="26">
        <f t="shared" ref="D7:D24" si="0">100%-G7</f>
        <v>0.89</v>
      </c>
      <c r="E7" s="26"/>
      <c r="F7" s="27">
        <v>0.11</v>
      </c>
      <c r="G7" s="27">
        <v>0.11</v>
      </c>
      <c r="H7" s="27">
        <v>0.11</v>
      </c>
      <c r="I7" s="28"/>
      <c r="J7" s="29">
        <f t="shared" ref="J7:J24" si="1">$K$28/$K$27</f>
        <v>0.96007585770091119</v>
      </c>
      <c r="K7" s="30">
        <f t="shared" ref="K7:K24" si="2">ROUND($K$27*(($I7*$C7)/SUMPRODUCT($C$7:$C$24,$I$7:$I$24))*J7,0)</f>
        <v>0</v>
      </c>
      <c r="L7" s="29">
        <f t="shared" ref="L7:L17" si="3">$K$29/$K$27</f>
        <v>3.9924142299088757E-2</v>
      </c>
      <c r="M7" s="31">
        <f t="shared" ref="M7:M11" si="4">ROUND($K$27*(($I7*$C7)/SUMPRODUCT($C$7:$C$24,$I$7:$I$24))*L7,0)</f>
        <v>0</v>
      </c>
      <c r="N7" s="31">
        <f t="shared" ref="N7:N24" si="5">K7+M7</f>
        <v>0</v>
      </c>
      <c r="O7" s="30">
        <f t="shared" ref="O7:O24" si="6">ROUNDUP(N7/C7*F7,-2)</f>
        <v>0</v>
      </c>
      <c r="P7" s="30"/>
      <c r="Q7" s="30">
        <f t="shared" ref="Q7:Q24" si="7">K7+M7+O7</f>
        <v>0</v>
      </c>
      <c r="R7" s="30"/>
      <c r="S7" s="32"/>
      <c r="T7" s="33">
        <f>$U$28/$U$27</f>
        <v>0.32999311079100646</v>
      </c>
      <c r="U7" s="34">
        <f>ROUND($K$27*(($I7*$C7)/SUMPRODUCT($C$7:$C$24,$I$7:$I$24))*T7,0)</f>
        <v>0</v>
      </c>
      <c r="V7" s="33">
        <f>$U$29/$U$27</f>
        <v>0.67000688920899354</v>
      </c>
      <c r="W7" s="34">
        <f>ROUND($K$27*(($I7*$C7)/SUMPRODUCT($C$7:$C$24,$I$7:$I$24))*V7,0)</f>
        <v>0</v>
      </c>
      <c r="X7" s="34">
        <f>U7+W7</f>
        <v>0</v>
      </c>
      <c r="Y7" s="34">
        <f t="shared" ref="Y7:Y24" si="8">ROUNDUP(X7/D7*G7,-2)</f>
        <v>0</v>
      </c>
      <c r="Z7" s="34">
        <f t="shared" ref="Z7:Z24" si="9">U7+W7+Y7</f>
        <v>0</v>
      </c>
      <c r="AA7" s="34"/>
      <c r="AB7" s="28">
        <f t="shared" ref="AB7:AB24" si="10">S7</f>
        <v>0</v>
      </c>
      <c r="AC7" s="29">
        <f>$AD$28/$AD$27</f>
        <v>0.32999311079100646</v>
      </c>
      <c r="AD7" s="30" t="e">
        <f t="shared" ref="AD7:AD24" si="11">ROUND($AD$27*(($AB7*$E7)/SUMPRODUCT($AB$7:$AB$24,$E$7:$E$24))*AC7,0)</f>
        <v>#DIV/0!</v>
      </c>
      <c r="AE7" s="29">
        <f>$AD$29/$AD$27</f>
        <v>0.67000688920899354</v>
      </c>
      <c r="AF7" s="31" t="e">
        <f t="shared" ref="AF7:AF24" si="12">ROUND($AD$27*(($AB7*$E7)/SUMPRODUCT($AB$7:$AB$24,$E$7:$E$24))*AE7,0)</f>
        <v>#DIV/0!</v>
      </c>
      <c r="AG7" s="31" t="e">
        <f>AD7+AF7</f>
        <v>#DIV/0!</v>
      </c>
      <c r="AH7" s="30" t="e">
        <f t="shared" ref="AH7:AH24" si="13">ROUNDUP(AG7/E7*H7,-2)</f>
        <v>#DIV/0!</v>
      </c>
      <c r="AI7" s="30" t="e">
        <f>AD7+AF7+AH7</f>
        <v>#DIV/0!</v>
      </c>
      <c r="AJ7" s="35"/>
      <c r="AK7" s="36">
        <f>ROUND(N7/1000,1)</f>
        <v>0</v>
      </c>
      <c r="AL7" s="37">
        <f t="shared" ref="AL7:AL12" si="14">ROUND(X7/1000,1)</f>
        <v>0</v>
      </c>
      <c r="AM7" s="38"/>
    </row>
    <row r="8" spans="1:39" ht="15" x14ac:dyDescent="0.2">
      <c r="A8" s="16">
        <v>2</v>
      </c>
      <c r="B8" s="25" t="s">
        <v>15</v>
      </c>
      <c r="C8" s="26">
        <f t="shared" ref="C8:C24" si="15">100%-F8</f>
        <v>0.9</v>
      </c>
      <c r="D8" s="26">
        <f t="shared" si="0"/>
        <v>0.9</v>
      </c>
      <c r="E8" s="26"/>
      <c r="F8" s="27">
        <v>0.1</v>
      </c>
      <c r="G8" s="27">
        <v>0.1</v>
      </c>
      <c r="H8" s="27">
        <v>0.1</v>
      </c>
      <c r="I8" s="39"/>
      <c r="J8" s="29">
        <f t="shared" si="1"/>
        <v>0.96007585770091119</v>
      </c>
      <c r="K8" s="30">
        <f t="shared" si="2"/>
        <v>0</v>
      </c>
      <c r="L8" s="29">
        <f t="shared" si="3"/>
        <v>3.9924142299088757E-2</v>
      </c>
      <c r="M8" s="31">
        <f>ROUND($K$27*(($I8*$C8)/SUMPRODUCT($C$7:$C$24,$I$7:$I$24))*L8,0)</f>
        <v>0</v>
      </c>
      <c r="N8" s="31">
        <f t="shared" si="5"/>
        <v>0</v>
      </c>
      <c r="O8" s="30">
        <f t="shared" si="6"/>
        <v>0</v>
      </c>
      <c r="P8" s="40" t="e">
        <f>O8/Q8</f>
        <v>#DIV/0!</v>
      </c>
      <c r="Q8" s="30">
        <f t="shared" si="7"/>
        <v>0</v>
      </c>
      <c r="R8" s="30"/>
      <c r="S8" s="32"/>
      <c r="T8" s="33">
        <f t="shared" ref="T8:T24" si="16">$U$28/$U$27</f>
        <v>0.32999311079100646</v>
      </c>
      <c r="U8" s="34">
        <f t="shared" ref="U8:U24" si="17">ROUND($U$27*(($S8*$D8)/SUMPRODUCT($S$8:$S$24,$D$8:$D$24))*T8,0)</f>
        <v>0</v>
      </c>
      <c r="V8" s="33">
        <f t="shared" ref="V8:V24" si="18">$U$29/$U$27</f>
        <v>0.67000688920899354</v>
      </c>
      <c r="W8" s="34">
        <f>ROUND($U$27*(($S8*$D8)/SUMPRODUCT($S$8:$S$24,$D$8:$D$24))*V8,0)</f>
        <v>0</v>
      </c>
      <c r="X8" s="34">
        <f t="shared" ref="X8:X24" si="19">U8+W8</f>
        <v>0</v>
      </c>
      <c r="Y8" s="34">
        <f t="shared" si="8"/>
        <v>0</v>
      </c>
      <c r="Z8" s="34">
        <f t="shared" si="9"/>
        <v>0</v>
      </c>
      <c r="AA8" s="34"/>
      <c r="AB8" s="28">
        <f t="shared" si="10"/>
        <v>0</v>
      </c>
      <c r="AC8" s="29">
        <f t="shared" ref="AC8:AC24" si="20">$AD$28/$AD$27</f>
        <v>0.32999311079100646</v>
      </c>
      <c r="AD8" s="30" t="e">
        <f t="shared" si="11"/>
        <v>#DIV/0!</v>
      </c>
      <c r="AE8" s="29">
        <f t="shared" ref="AE8:AE24" si="21">$AD$29/$AD$27</f>
        <v>0.67000688920899354</v>
      </c>
      <c r="AF8" s="31" t="e">
        <f t="shared" si="12"/>
        <v>#DIV/0!</v>
      </c>
      <c r="AG8" s="31" t="e">
        <f t="shared" ref="AG8:AG24" si="22">AD8+AF8</f>
        <v>#DIV/0!</v>
      </c>
      <c r="AH8" s="30" t="e">
        <f t="shared" si="13"/>
        <v>#DIV/0!</v>
      </c>
      <c r="AI8" s="30" t="e">
        <f t="shared" ref="AI8:AI24" si="23">AD8+AF8+AH8</f>
        <v>#DIV/0!</v>
      </c>
      <c r="AJ8" s="35"/>
      <c r="AK8" s="36">
        <f>ROUND(N8/1000,1)</f>
        <v>0</v>
      </c>
      <c r="AL8" s="37">
        <f t="shared" si="14"/>
        <v>0</v>
      </c>
      <c r="AM8" s="38"/>
    </row>
    <row r="9" spans="1:39" ht="15" x14ac:dyDescent="0.2">
      <c r="A9" s="16">
        <v>3</v>
      </c>
      <c r="B9" s="25" t="s">
        <v>16</v>
      </c>
      <c r="C9" s="26">
        <f t="shared" si="15"/>
        <v>0.9</v>
      </c>
      <c r="D9" s="26">
        <f t="shared" si="0"/>
        <v>0.9</v>
      </c>
      <c r="E9" s="26"/>
      <c r="F9" s="27">
        <v>0.1</v>
      </c>
      <c r="G9" s="27">
        <v>0.1</v>
      </c>
      <c r="H9" s="27">
        <v>0.1</v>
      </c>
      <c r="I9" s="39"/>
      <c r="J9" s="29">
        <f t="shared" si="1"/>
        <v>0.96007585770091119</v>
      </c>
      <c r="K9" s="30">
        <f t="shared" si="2"/>
        <v>0</v>
      </c>
      <c r="L9" s="29">
        <f t="shared" si="3"/>
        <v>3.9924142299088757E-2</v>
      </c>
      <c r="M9" s="31">
        <f t="shared" si="4"/>
        <v>0</v>
      </c>
      <c r="N9" s="31">
        <f t="shared" si="5"/>
        <v>0</v>
      </c>
      <c r="O9" s="30">
        <f t="shared" si="6"/>
        <v>0</v>
      </c>
      <c r="P9" s="40" t="e">
        <f t="shared" ref="P9:P23" si="24">O9/Q9</f>
        <v>#DIV/0!</v>
      </c>
      <c r="Q9" s="30">
        <f t="shared" si="7"/>
        <v>0</v>
      </c>
      <c r="R9" s="30"/>
      <c r="S9" s="32"/>
      <c r="T9" s="33">
        <f t="shared" si="16"/>
        <v>0.32999311079100646</v>
      </c>
      <c r="U9" s="34">
        <f t="shared" si="17"/>
        <v>0</v>
      </c>
      <c r="V9" s="33">
        <f t="shared" si="18"/>
        <v>0.67000688920899354</v>
      </c>
      <c r="W9" s="34">
        <f>ROUND($U$27*(($S9*$D9)/SUMPRODUCT($S$8:$S$24,$D$8:$D$24))*V9,0)</f>
        <v>0</v>
      </c>
      <c r="X9" s="34">
        <f t="shared" si="19"/>
        <v>0</v>
      </c>
      <c r="Y9" s="34">
        <f t="shared" si="8"/>
        <v>0</v>
      </c>
      <c r="Z9" s="34">
        <f t="shared" si="9"/>
        <v>0</v>
      </c>
      <c r="AA9" s="34"/>
      <c r="AB9" s="28">
        <f t="shared" si="10"/>
        <v>0</v>
      </c>
      <c r="AC9" s="29">
        <f t="shared" si="20"/>
        <v>0.32999311079100646</v>
      </c>
      <c r="AD9" s="30" t="e">
        <f t="shared" si="11"/>
        <v>#DIV/0!</v>
      </c>
      <c r="AE9" s="29">
        <f t="shared" si="21"/>
        <v>0.67000688920899354</v>
      </c>
      <c r="AF9" s="31" t="e">
        <f t="shared" si="12"/>
        <v>#DIV/0!</v>
      </c>
      <c r="AG9" s="31" t="e">
        <f t="shared" si="22"/>
        <v>#DIV/0!</v>
      </c>
      <c r="AH9" s="30" t="e">
        <f t="shared" si="13"/>
        <v>#DIV/0!</v>
      </c>
      <c r="AI9" s="30" t="e">
        <f t="shared" si="23"/>
        <v>#DIV/0!</v>
      </c>
      <c r="AJ9" s="35"/>
      <c r="AK9" s="36">
        <f>ROUND(N9/1000,1)</f>
        <v>0</v>
      </c>
      <c r="AL9" s="37">
        <f t="shared" si="14"/>
        <v>0</v>
      </c>
      <c r="AM9" s="38"/>
    </row>
    <row r="10" spans="1:39" ht="15" x14ac:dyDescent="0.2">
      <c r="A10" s="16">
        <v>4</v>
      </c>
      <c r="B10" s="25" t="s">
        <v>17</v>
      </c>
      <c r="C10" s="26">
        <f t="shared" si="15"/>
        <v>0.9</v>
      </c>
      <c r="D10" s="26">
        <f t="shared" si="0"/>
        <v>0.9</v>
      </c>
      <c r="E10" s="26"/>
      <c r="F10" s="27">
        <v>0.1</v>
      </c>
      <c r="G10" s="27">
        <v>0.1</v>
      </c>
      <c r="H10" s="27">
        <v>0.1</v>
      </c>
      <c r="I10" s="39"/>
      <c r="J10" s="29">
        <f t="shared" si="1"/>
        <v>0.96007585770091119</v>
      </c>
      <c r="K10" s="30">
        <f t="shared" si="2"/>
        <v>0</v>
      </c>
      <c r="L10" s="29">
        <f t="shared" si="3"/>
        <v>3.9924142299088757E-2</v>
      </c>
      <c r="M10" s="31">
        <f t="shared" si="4"/>
        <v>0</v>
      </c>
      <c r="N10" s="31">
        <f t="shared" si="5"/>
        <v>0</v>
      </c>
      <c r="O10" s="30">
        <f t="shared" si="6"/>
        <v>0</v>
      </c>
      <c r="P10" s="40"/>
      <c r="Q10" s="30">
        <f t="shared" si="7"/>
        <v>0</v>
      </c>
      <c r="R10" s="30"/>
      <c r="S10" s="32"/>
      <c r="T10" s="33">
        <f t="shared" si="16"/>
        <v>0.32999311079100646</v>
      </c>
      <c r="U10" s="34">
        <f t="shared" si="17"/>
        <v>0</v>
      </c>
      <c r="V10" s="33">
        <f t="shared" si="18"/>
        <v>0.67000688920899354</v>
      </c>
      <c r="W10" s="34">
        <f>ROUND($U$27*(($S10*$D10)/SUMPRODUCT($S$8:$S$24,$D$8:$D$24))*V10,0)</f>
        <v>0</v>
      </c>
      <c r="X10" s="34">
        <f t="shared" si="19"/>
        <v>0</v>
      </c>
      <c r="Y10" s="34">
        <f t="shared" si="8"/>
        <v>0</v>
      </c>
      <c r="Z10" s="34">
        <f t="shared" si="9"/>
        <v>0</v>
      </c>
      <c r="AA10" s="34"/>
      <c r="AB10" s="28">
        <f t="shared" si="10"/>
        <v>0</v>
      </c>
      <c r="AC10" s="29">
        <f t="shared" si="20"/>
        <v>0.32999311079100646</v>
      </c>
      <c r="AD10" s="30" t="e">
        <f t="shared" si="11"/>
        <v>#DIV/0!</v>
      </c>
      <c r="AE10" s="29">
        <f t="shared" si="21"/>
        <v>0.67000688920899354</v>
      </c>
      <c r="AF10" s="31" t="e">
        <f t="shared" si="12"/>
        <v>#DIV/0!</v>
      </c>
      <c r="AG10" s="31" t="e">
        <f t="shared" si="22"/>
        <v>#DIV/0!</v>
      </c>
      <c r="AH10" s="30" t="e">
        <f t="shared" si="13"/>
        <v>#DIV/0!</v>
      </c>
      <c r="AI10" s="30" t="e">
        <f t="shared" si="23"/>
        <v>#DIV/0!</v>
      </c>
      <c r="AJ10" s="35"/>
      <c r="AK10" s="36">
        <f>ROUND(N10/1000,1)</f>
        <v>0</v>
      </c>
      <c r="AL10" s="37">
        <f t="shared" si="14"/>
        <v>0</v>
      </c>
      <c r="AM10" s="38"/>
    </row>
    <row r="11" spans="1:39" ht="15" x14ac:dyDescent="0.2">
      <c r="A11" s="16">
        <v>5</v>
      </c>
      <c r="B11" s="25" t="s">
        <v>18</v>
      </c>
      <c r="C11" s="26">
        <f t="shared" si="15"/>
        <v>0.88</v>
      </c>
      <c r="D11" s="26">
        <f t="shared" si="0"/>
        <v>0.89</v>
      </c>
      <c r="E11" s="26"/>
      <c r="F11" s="27">
        <v>0.12</v>
      </c>
      <c r="G11" s="27">
        <v>0.11</v>
      </c>
      <c r="H11" s="27">
        <v>0.11</v>
      </c>
      <c r="I11" s="39"/>
      <c r="J11" s="29">
        <f t="shared" si="1"/>
        <v>0.96007585770091119</v>
      </c>
      <c r="K11" s="30">
        <f t="shared" si="2"/>
        <v>0</v>
      </c>
      <c r="L11" s="29">
        <f t="shared" si="3"/>
        <v>3.9924142299088757E-2</v>
      </c>
      <c r="M11" s="31">
        <f t="shared" si="4"/>
        <v>0</v>
      </c>
      <c r="N11" s="31">
        <f t="shared" si="5"/>
        <v>0</v>
      </c>
      <c r="O11" s="30">
        <f t="shared" si="6"/>
        <v>0</v>
      </c>
      <c r="P11" s="40" t="e">
        <f t="shared" si="24"/>
        <v>#DIV/0!</v>
      </c>
      <c r="Q11" s="30">
        <f t="shared" si="7"/>
        <v>0</v>
      </c>
      <c r="R11" s="30"/>
      <c r="S11" s="32"/>
      <c r="T11" s="33">
        <f t="shared" si="16"/>
        <v>0.32999311079100646</v>
      </c>
      <c r="U11" s="34">
        <f t="shared" si="17"/>
        <v>0</v>
      </c>
      <c r="V11" s="33">
        <f t="shared" si="18"/>
        <v>0.67000688920899354</v>
      </c>
      <c r="W11" s="34">
        <f>ROUND($U$27*(($S11*$D11)/SUMPRODUCT($S$8:$S$24,$D$8:$D$24))*V11,0)</f>
        <v>0</v>
      </c>
      <c r="X11" s="34">
        <f t="shared" si="19"/>
        <v>0</v>
      </c>
      <c r="Y11" s="34">
        <f t="shared" si="8"/>
        <v>0</v>
      </c>
      <c r="Z11" s="34">
        <f t="shared" si="9"/>
        <v>0</v>
      </c>
      <c r="AA11" s="34"/>
      <c r="AB11" s="28">
        <f t="shared" si="10"/>
        <v>0</v>
      </c>
      <c r="AC11" s="29">
        <f t="shared" si="20"/>
        <v>0.32999311079100646</v>
      </c>
      <c r="AD11" s="30" t="e">
        <f t="shared" si="11"/>
        <v>#DIV/0!</v>
      </c>
      <c r="AE11" s="29">
        <f t="shared" si="21"/>
        <v>0.67000688920899354</v>
      </c>
      <c r="AF11" s="31" t="e">
        <f t="shared" si="12"/>
        <v>#DIV/0!</v>
      </c>
      <c r="AG11" s="31" t="e">
        <f t="shared" si="22"/>
        <v>#DIV/0!</v>
      </c>
      <c r="AH11" s="30" t="e">
        <f t="shared" si="13"/>
        <v>#DIV/0!</v>
      </c>
      <c r="AI11" s="30" t="e">
        <f t="shared" si="23"/>
        <v>#DIV/0!</v>
      </c>
      <c r="AJ11" s="35"/>
      <c r="AK11" s="36">
        <f>ROUNDDOWN(N11/1000,1)</f>
        <v>0</v>
      </c>
      <c r="AL11" s="37">
        <f t="shared" si="14"/>
        <v>0</v>
      </c>
      <c r="AM11" s="38"/>
    </row>
    <row r="12" spans="1:39" ht="15" x14ac:dyDescent="0.2">
      <c r="A12" s="16">
        <v>6</v>
      </c>
      <c r="B12" s="25" t="s">
        <v>19</v>
      </c>
      <c r="C12" s="26">
        <f t="shared" si="15"/>
        <v>0.9</v>
      </c>
      <c r="D12" s="26">
        <f t="shared" si="0"/>
        <v>0.87</v>
      </c>
      <c r="E12" s="26"/>
      <c r="F12" s="27">
        <v>0.1</v>
      </c>
      <c r="G12" s="27">
        <v>0.13</v>
      </c>
      <c r="H12" s="27">
        <v>0.13</v>
      </c>
      <c r="I12" s="39">
        <v>3</v>
      </c>
      <c r="J12" s="29">
        <f t="shared" si="1"/>
        <v>0.96007585770091119</v>
      </c>
      <c r="K12" s="34">
        <f>ROUND($K$27*(($I12*$C12)/SUMPRODUCT($C$7:$C$24,$I$7:$I$24))*J12,0)</f>
        <v>5659813</v>
      </c>
      <c r="L12" s="33">
        <f t="shared" si="3"/>
        <v>3.9924142299088757E-2</v>
      </c>
      <c r="M12" s="34">
        <f>ROUND($K$27*(($I12*$C12)/SUMPRODUCT($C$7:$C$24,$I$7:$I$24))*L12,0)</f>
        <v>235360</v>
      </c>
      <c r="N12" s="34">
        <f t="shared" si="5"/>
        <v>5895173</v>
      </c>
      <c r="O12" s="30">
        <f t="shared" si="6"/>
        <v>655100</v>
      </c>
      <c r="P12" s="40">
        <f t="shared" si="24"/>
        <v>0.10001109877405109</v>
      </c>
      <c r="Q12" s="30">
        <f t="shared" si="7"/>
        <v>6550273</v>
      </c>
      <c r="R12" s="30"/>
      <c r="S12" s="32">
        <v>3</v>
      </c>
      <c r="T12" s="33">
        <f t="shared" si="16"/>
        <v>0.32999311079100646</v>
      </c>
      <c r="U12" s="34">
        <f>ROUND($U$27*(($S12*$D12)/SUMPRODUCT($S$8:$S$24,$D$8:$D$24))*T12,0)</f>
        <v>110281</v>
      </c>
      <c r="V12" s="33">
        <f t="shared" si="18"/>
        <v>0.67000688920899354</v>
      </c>
      <c r="W12" s="34">
        <f>ROUND($U$27*(($S12*$D12)/SUMPRODUCT($S$8:$S$24,$D$8:$D$24))*V12,0)</f>
        <v>223912</v>
      </c>
      <c r="X12" s="34">
        <f t="shared" si="19"/>
        <v>334193</v>
      </c>
      <c r="Y12" s="34">
        <f t="shared" si="8"/>
        <v>50000</v>
      </c>
      <c r="Z12" s="34">
        <f t="shared" si="9"/>
        <v>384193</v>
      </c>
      <c r="AA12" s="34"/>
      <c r="AB12" s="28">
        <f t="shared" si="10"/>
        <v>3</v>
      </c>
      <c r="AC12" s="29">
        <f t="shared" si="20"/>
        <v>0.32999311079100646</v>
      </c>
      <c r="AD12" s="30" t="e">
        <f t="shared" si="11"/>
        <v>#DIV/0!</v>
      </c>
      <c r="AE12" s="29">
        <f t="shared" si="21"/>
        <v>0.67000688920899354</v>
      </c>
      <c r="AF12" s="31" t="e">
        <f t="shared" si="12"/>
        <v>#DIV/0!</v>
      </c>
      <c r="AG12" s="31" t="e">
        <f t="shared" si="22"/>
        <v>#DIV/0!</v>
      </c>
      <c r="AH12" s="30" t="e">
        <f t="shared" si="13"/>
        <v>#DIV/0!</v>
      </c>
      <c r="AI12" s="30" t="e">
        <f t="shared" si="23"/>
        <v>#DIV/0!</v>
      </c>
      <c r="AJ12" s="35"/>
      <c r="AK12" s="36">
        <f>ROUND(N12/1000,1)-0.1</f>
        <v>5895.0999999999995</v>
      </c>
      <c r="AL12" s="37">
        <f t="shared" si="14"/>
        <v>334.2</v>
      </c>
      <c r="AM12" s="38"/>
    </row>
    <row r="13" spans="1:39" ht="15" x14ac:dyDescent="0.2">
      <c r="A13" s="16">
        <v>7</v>
      </c>
      <c r="B13" s="25" t="s">
        <v>20</v>
      </c>
      <c r="C13" s="26">
        <f t="shared" si="15"/>
        <v>0.88</v>
      </c>
      <c r="D13" s="26">
        <f t="shared" si="0"/>
        <v>0.89</v>
      </c>
      <c r="E13" s="26"/>
      <c r="F13" s="27">
        <v>0.12</v>
      </c>
      <c r="G13" s="27">
        <v>0.11</v>
      </c>
      <c r="H13" s="27">
        <v>0.1</v>
      </c>
      <c r="I13" s="39">
        <v>3</v>
      </c>
      <c r="J13" s="29">
        <f t="shared" si="1"/>
        <v>0.96007585770091119</v>
      </c>
      <c r="K13" s="34">
        <f t="shared" ref="K13:K21" si="25">ROUND($K$27*(($I13*$C13)/SUMPRODUCT($C$7:$C$24,$I$7:$I$24))*J13,0)</f>
        <v>5534039</v>
      </c>
      <c r="L13" s="33">
        <f t="shared" si="3"/>
        <v>3.9924142299088757E-2</v>
      </c>
      <c r="M13" s="34">
        <f>ROUND($K$27*(($I13*$C13)/SUMPRODUCT($C$7:$C$24,$I$7:$I$24))*L13,0)+1</f>
        <v>230130</v>
      </c>
      <c r="N13" s="34">
        <f t="shared" si="5"/>
        <v>5764169</v>
      </c>
      <c r="O13" s="30">
        <f t="shared" si="6"/>
        <v>786100</v>
      </c>
      <c r="P13" s="40"/>
      <c r="Q13" s="30">
        <f t="shared" si="7"/>
        <v>6550269</v>
      </c>
      <c r="R13" s="30"/>
      <c r="S13" s="32">
        <v>3</v>
      </c>
      <c r="T13" s="33">
        <f t="shared" si="16"/>
        <v>0.32999311079100646</v>
      </c>
      <c r="U13" s="34">
        <f t="shared" ref="U13:U21" si="26">ROUND($U$27*(($S13*$D13)/SUMPRODUCT($S$8:$S$24,$D$8:$D$24))*T13,0)</f>
        <v>112817</v>
      </c>
      <c r="V13" s="33">
        <f t="shared" si="18"/>
        <v>0.67000688920899354</v>
      </c>
      <c r="W13" s="34">
        <f t="shared" ref="W13:W24" si="27">ROUND($U$27*(($S13*$D13)/SUMPRODUCT($S$8:$S$24,$D$8:$D$24))*V13,0)</f>
        <v>229059</v>
      </c>
      <c r="X13" s="34">
        <f t="shared" si="19"/>
        <v>341876</v>
      </c>
      <c r="Y13" s="34">
        <f t="shared" si="8"/>
        <v>42300</v>
      </c>
      <c r="Z13" s="34">
        <f t="shared" si="9"/>
        <v>384176</v>
      </c>
      <c r="AA13" s="34"/>
      <c r="AB13" s="28">
        <f t="shared" si="10"/>
        <v>3</v>
      </c>
      <c r="AC13" s="29">
        <f t="shared" si="20"/>
        <v>0.32999311079100646</v>
      </c>
      <c r="AD13" s="30" t="e">
        <f t="shared" si="11"/>
        <v>#DIV/0!</v>
      </c>
      <c r="AE13" s="29">
        <f t="shared" si="21"/>
        <v>0.67000688920899354</v>
      </c>
      <c r="AF13" s="31" t="e">
        <f t="shared" si="12"/>
        <v>#DIV/0!</v>
      </c>
      <c r="AG13" s="31" t="e">
        <f t="shared" si="22"/>
        <v>#DIV/0!</v>
      </c>
      <c r="AH13" s="30" t="e">
        <f t="shared" si="13"/>
        <v>#DIV/0!</v>
      </c>
      <c r="AI13" s="30" t="e">
        <f t="shared" si="23"/>
        <v>#DIV/0!</v>
      </c>
      <c r="AJ13" s="35"/>
      <c r="AK13" s="36">
        <f>ROUND(N13/1000,1)-0.1</f>
        <v>5764.0999999999995</v>
      </c>
      <c r="AL13" s="37">
        <f>ROUNDDOWN(X13/1000,1)+0.1</f>
        <v>341.90000000000003</v>
      </c>
      <c r="AM13" s="38"/>
    </row>
    <row r="14" spans="1:39" ht="15" x14ac:dyDescent="0.2">
      <c r="A14" s="16">
        <v>8</v>
      </c>
      <c r="B14" s="25" t="s">
        <v>21</v>
      </c>
      <c r="C14" s="26">
        <f t="shared" si="15"/>
        <v>0.87</v>
      </c>
      <c r="D14" s="26">
        <f t="shared" si="0"/>
        <v>0.89</v>
      </c>
      <c r="E14" s="26"/>
      <c r="F14" s="27">
        <v>0.13</v>
      </c>
      <c r="G14" s="27">
        <v>0.11</v>
      </c>
      <c r="H14" s="27">
        <v>0.1</v>
      </c>
      <c r="I14" s="39"/>
      <c r="J14" s="29">
        <f t="shared" si="1"/>
        <v>0.96007585770091119</v>
      </c>
      <c r="K14" s="34">
        <f t="shared" si="25"/>
        <v>0</v>
      </c>
      <c r="L14" s="33">
        <f t="shared" si="3"/>
        <v>3.9924142299088757E-2</v>
      </c>
      <c r="M14" s="34">
        <f t="shared" ref="M14:M24" si="28">ROUND($K$27*(($I14*$C14)/SUMPRODUCT($C$7:$C$24,$I$7:$I$24))*L14,0)</f>
        <v>0</v>
      </c>
      <c r="N14" s="34">
        <f t="shared" si="5"/>
        <v>0</v>
      </c>
      <c r="O14" s="30">
        <f t="shared" si="6"/>
        <v>0</v>
      </c>
      <c r="P14" s="40"/>
      <c r="Q14" s="30">
        <f t="shared" si="7"/>
        <v>0</v>
      </c>
      <c r="R14" s="30"/>
      <c r="S14" s="32"/>
      <c r="T14" s="33">
        <f t="shared" si="16"/>
        <v>0.32999311079100646</v>
      </c>
      <c r="U14" s="34">
        <f t="shared" si="26"/>
        <v>0</v>
      </c>
      <c r="V14" s="33">
        <f t="shared" si="18"/>
        <v>0.67000688920899354</v>
      </c>
      <c r="W14" s="34">
        <f t="shared" si="27"/>
        <v>0</v>
      </c>
      <c r="X14" s="34">
        <f t="shared" si="19"/>
        <v>0</v>
      </c>
      <c r="Y14" s="34">
        <f t="shared" si="8"/>
        <v>0</v>
      </c>
      <c r="Z14" s="34">
        <f t="shared" si="9"/>
        <v>0</v>
      </c>
      <c r="AA14" s="34"/>
      <c r="AB14" s="28">
        <f t="shared" si="10"/>
        <v>0</v>
      </c>
      <c r="AC14" s="29">
        <f t="shared" si="20"/>
        <v>0.32999311079100646</v>
      </c>
      <c r="AD14" s="30" t="e">
        <f t="shared" si="11"/>
        <v>#DIV/0!</v>
      </c>
      <c r="AE14" s="29">
        <f t="shared" si="21"/>
        <v>0.67000688920899354</v>
      </c>
      <c r="AF14" s="31" t="e">
        <f t="shared" si="12"/>
        <v>#DIV/0!</v>
      </c>
      <c r="AG14" s="31" t="e">
        <f t="shared" si="22"/>
        <v>#DIV/0!</v>
      </c>
      <c r="AH14" s="30" t="e">
        <f t="shared" si="13"/>
        <v>#DIV/0!</v>
      </c>
      <c r="AI14" s="30" t="e">
        <f t="shared" si="23"/>
        <v>#DIV/0!</v>
      </c>
      <c r="AJ14" s="35"/>
      <c r="AK14" s="36">
        <f t="shared" ref="AK14:AK21" si="29">ROUND(N14/1000,1)</f>
        <v>0</v>
      </c>
      <c r="AL14" s="37">
        <f t="shared" ref="AL14:AL24" si="30">ROUND(X14/1000,1)</f>
        <v>0</v>
      </c>
      <c r="AM14" s="38"/>
    </row>
    <row r="15" spans="1:39" ht="15" x14ac:dyDescent="0.2">
      <c r="A15" s="16">
        <v>9</v>
      </c>
      <c r="B15" s="25" t="s">
        <v>22</v>
      </c>
      <c r="C15" s="26">
        <f t="shared" si="15"/>
        <v>0.9</v>
      </c>
      <c r="D15" s="26">
        <f t="shared" si="0"/>
        <v>0.9</v>
      </c>
      <c r="E15" s="26"/>
      <c r="F15" s="27">
        <v>0.1</v>
      </c>
      <c r="G15" s="27">
        <v>0.1</v>
      </c>
      <c r="H15" s="27">
        <v>0.1</v>
      </c>
      <c r="I15" s="39">
        <v>1</v>
      </c>
      <c r="J15" s="29">
        <f t="shared" si="1"/>
        <v>0.96007585770091119</v>
      </c>
      <c r="K15" s="34">
        <f t="shared" si="25"/>
        <v>1886604</v>
      </c>
      <c r="L15" s="33">
        <f t="shared" si="3"/>
        <v>3.9924142299088757E-2</v>
      </c>
      <c r="M15" s="34">
        <f t="shared" si="28"/>
        <v>78453</v>
      </c>
      <c r="N15" s="34">
        <f t="shared" si="5"/>
        <v>1965057</v>
      </c>
      <c r="O15" s="30">
        <f t="shared" si="6"/>
        <v>218400</v>
      </c>
      <c r="P15" s="40"/>
      <c r="Q15" s="30">
        <f t="shared" si="7"/>
        <v>2183457</v>
      </c>
      <c r="R15" s="30"/>
      <c r="S15" s="32">
        <v>1</v>
      </c>
      <c r="T15" s="33">
        <f t="shared" si="16"/>
        <v>0.32999311079100646</v>
      </c>
      <c r="U15" s="34">
        <f t="shared" si="26"/>
        <v>38028</v>
      </c>
      <c r="V15" s="33">
        <f t="shared" si="18"/>
        <v>0.67000688920899354</v>
      </c>
      <c r="W15" s="34">
        <f t="shared" si="27"/>
        <v>77211</v>
      </c>
      <c r="X15" s="34">
        <f t="shared" si="19"/>
        <v>115239</v>
      </c>
      <c r="Y15" s="34">
        <f t="shared" si="8"/>
        <v>12900</v>
      </c>
      <c r="Z15" s="34">
        <f t="shared" si="9"/>
        <v>128139</v>
      </c>
      <c r="AA15" s="34"/>
      <c r="AB15" s="28">
        <f t="shared" si="10"/>
        <v>1</v>
      </c>
      <c r="AC15" s="29">
        <f t="shared" si="20"/>
        <v>0.32999311079100646</v>
      </c>
      <c r="AD15" s="30" t="e">
        <f t="shared" si="11"/>
        <v>#DIV/0!</v>
      </c>
      <c r="AE15" s="29">
        <f t="shared" si="21"/>
        <v>0.67000688920899354</v>
      </c>
      <c r="AF15" s="31" t="e">
        <f t="shared" si="12"/>
        <v>#DIV/0!</v>
      </c>
      <c r="AG15" s="31" t="e">
        <f t="shared" si="22"/>
        <v>#DIV/0!</v>
      </c>
      <c r="AH15" s="30" t="e">
        <f t="shared" si="13"/>
        <v>#DIV/0!</v>
      </c>
      <c r="AI15" s="30" t="e">
        <f t="shared" si="23"/>
        <v>#DIV/0!</v>
      </c>
      <c r="AJ15" s="35"/>
      <c r="AK15" s="36">
        <f t="shared" si="29"/>
        <v>1965.1</v>
      </c>
      <c r="AL15" s="37">
        <f t="shared" si="30"/>
        <v>115.2</v>
      </c>
      <c r="AM15" s="38"/>
    </row>
    <row r="16" spans="1:39" ht="15" x14ac:dyDescent="0.2">
      <c r="A16" s="16">
        <v>10</v>
      </c>
      <c r="B16" s="25" t="s">
        <v>23</v>
      </c>
      <c r="C16" s="26">
        <f t="shared" si="15"/>
        <v>0.9</v>
      </c>
      <c r="D16" s="26">
        <f t="shared" si="0"/>
        <v>0.9</v>
      </c>
      <c r="E16" s="26"/>
      <c r="F16" s="27">
        <v>0.1</v>
      </c>
      <c r="G16" s="27">
        <v>0.1</v>
      </c>
      <c r="H16" s="27">
        <v>0.11</v>
      </c>
      <c r="I16" s="39">
        <v>2</v>
      </c>
      <c r="J16" s="29">
        <f t="shared" si="1"/>
        <v>0.96007585770091119</v>
      </c>
      <c r="K16" s="34">
        <f t="shared" si="25"/>
        <v>3773209</v>
      </c>
      <c r="L16" s="33">
        <f t="shared" si="3"/>
        <v>3.9924142299088757E-2</v>
      </c>
      <c r="M16" s="34">
        <f t="shared" si="28"/>
        <v>156906</v>
      </c>
      <c r="N16" s="34">
        <f t="shared" si="5"/>
        <v>3930115</v>
      </c>
      <c r="O16" s="30">
        <f t="shared" si="6"/>
        <v>436700</v>
      </c>
      <c r="P16" s="40">
        <f t="shared" si="24"/>
        <v>0.10000423649730983</v>
      </c>
      <c r="Q16" s="30">
        <f t="shared" si="7"/>
        <v>4366815</v>
      </c>
      <c r="R16" s="30"/>
      <c r="S16" s="32">
        <v>2</v>
      </c>
      <c r="T16" s="33">
        <f t="shared" si="16"/>
        <v>0.32999311079100646</v>
      </c>
      <c r="U16" s="34">
        <f t="shared" si="26"/>
        <v>76056</v>
      </c>
      <c r="V16" s="33">
        <f t="shared" si="18"/>
        <v>0.67000688920899354</v>
      </c>
      <c r="W16" s="34">
        <f t="shared" si="27"/>
        <v>154422</v>
      </c>
      <c r="X16" s="34">
        <f t="shared" si="19"/>
        <v>230478</v>
      </c>
      <c r="Y16" s="34">
        <f t="shared" si="8"/>
        <v>25700</v>
      </c>
      <c r="Z16" s="34">
        <f t="shared" si="9"/>
        <v>256178</v>
      </c>
      <c r="AA16" s="34"/>
      <c r="AB16" s="28">
        <f t="shared" si="10"/>
        <v>2</v>
      </c>
      <c r="AC16" s="29">
        <f t="shared" si="20"/>
        <v>0.32999311079100646</v>
      </c>
      <c r="AD16" s="30" t="e">
        <f t="shared" si="11"/>
        <v>#DIV/0!</v>
      </c>
      <c r="AE16" s="29">
        <f t="shared" si="21"/>
        <v>0.67000688920899354</v>
      </c>
      <c r="AF16" s="31" t="e">
        <f t="shared" si="12"/>
        <v>#DIV/0!</v>
      </c>
      <c r="AG16" s="31" t="e">
        <f t="shared" si="22"/>
        <v>#DIV/0!</v>
      </c>
      <c r="AH16" s="30" t="e">
        <f t="shared" si="13"/>
        <v>#DIV/0!</v>
      </c>
      <c r="AI16" s="30" t="e">
        <f t="shared" si="23"/>
        <v>#DIV/0!</v>
      </c>
      <c r="AJ16" s="35"/>
      <c r="AK16" s="36">
        <f t="shared" si="29"/>
        <v>3930.1</v>
      </c>
      <c r="AL16" s="37">
        <f t="shared" si="30"/>
        <v>230.5</v>
      </c>
      <c r="AM16" s="38"/>
    </row>
    <row r="17" spans="1:39" ht="15" x14ac:dyDescent="0.2">
      <c r="A17" s="16">
        <v>11</v>
      </c>
      <c r="B17" s="25" t="s">
        <v>24</v>
      </c>
      <c r="C17" s="26">
        <f t="shared" si="15"/>
        <v>0.89</v>
      </c>
      <c r="D17" s="26">
        <f t="shared" si="0"/>
        <v>0.89</v>
      </c>
      <c r="E17" s="26"/>
      <c r="F17" s="27">
        <v>0.11</v>
      </c>
      <c r="G17" s="27">
        <v>0.11</v>
      </c>
      <c r="H17" s="27">
        <v>0.11</v>
      </c>
      <c r="I17" s="39"/>
      <c r="J17" s="29">
        <f t="shared" si="1"/>
        <v>0.96007585770091119</v>
      </c>
      <c r="K17" s="34">
        <f t="shared" si="25"/>
        <v>0</v>
      </c>
      <c r="L17" s="33">
        <f t="shared" si="3"/>
        <v>3.9924142299088757E-2</v>
      </c>
      <c r="M17" s="34">
        <f t="shared" si="28"/>
        <v>0</v>
      </c>
      <c r="N17" s="34">
        <f t="shared" si="5"/>
        <v>0</v>
      </c>
      <c r="O17" s="30">
        <f t="shared" si="6"/>
        <v>0</v>
      </c>
      <c r="P17" s="40"/>
      <c r="Q17" s="30">
        <f t="shared" si="7"/>
        <v>0</v>
      </c>
      <c r="R17" s="30"/>
      <c r="S17" s="32"/>
      <c r="T17" s="33">
        <f t="shared" si="16"/>
        <v>0.32999311079100646</v>
      </c>
      <c r="U17" s="34">
        <f t="shared" si="26"/>
        <v>0</v>
      </c>
      <c r="V17" s="33">
        <f t="shared" si="18"/>
        <v>0.67000688920899354</v>
      </c>
      <c r="W17" s="34">
        <f t="shared" si="27"/>
        <v>0</v>
      </c>
      <c r="X17" s="34">
        <f t="shared" si="19"/>
        <v>0</v>
      </c>
      <c r="Y17" s="34">
        <f t="shared" si="8"/>
        <v>0</v>
      </c>
      <c r="Z17" s="34">
        <f t="shared" si="9"/>
        <v>0</v>
      </c>
      <c r="AA17" s="34"/>
      <c r="AB17" s="28">
        <f t="shared" si="10"/>
        <v>0</v>
      </c>
      <c r="AC17" s="29">
        <f t="shared" si="20"/>
        <v>0.32999311079100646</v>
      </c>
      <c r="AD17" s="30" t="e">
        <f t="shared" si="11"/>
        <v>#DIV/0!</v>
      </c>
      <c r="AE17" s="29">
        <f t="shared" si="21"/>
        <v>0.67000688920899354</v>
      </c>
      <c r="AF17" s="31" t="e">
        <f t="shared" si="12"/>
        <v>#DIV/0!</v>
      </c>
      <c r="AG17" s="31" t="e">
        <f t="shared" si="22"/>
        <v>#DIV/0!</v>
      </c>
      <c r="AH17" s="30" t="e">
        <f t="shared" si="13"/>
        <v>#DIV/0!</v>
      </c>
      <c r="AI17" s="30" t="e">
        <f t="shared" si="23"/>
        <v>#DIV/0!</v>
      </c>
      <c r="AJ17" s="35"/>
      <c r="AK17" s="36">
        <f t="shared" si="29"/>
        <v>0</v>
      </c>
      <c r="AL17" s="37">
        <f t="shared" si="30"/>
        <v>0</v>
      </c>
      <c r="AM17" s="38"/>
    </row>
    <row r="18" spans="1:39" ht="15" x14ac:dyDescent="0.2">
      <c r="A18" s="16">
        <v>12</v>
      </c>
      <c r="B18" s="25" t="s">
        <v>25</v>
      </c>
      <c r="C18" s="26">
        <f t="shared" si="15"/>
        <v>0.91</v>
      </c>
      <c r="D18" s="26">
        <f t="shared" si="0"/>
        <v>0.9</v>
      </c>
      <c r="E18" s="26"/>
      <c r="F18" s="27">
        <v>0.09</v>
      </c>
      <c r="G18" s="27">
        <v>0.1</v>
      </c>
      <c r="H18" s="27">
        <v>0.1</v>
      </c>
      <c r="I18" s="39">
        <v>1</v>
      </c>
      <c r="J18" s="29">
        <f t="shared" si="1"/>
        <v>0.96007585770091119</v>
      </c>
      <c r="K18" s="34">
        <f t="shared" si="25"/>
        <v>1907567</v>
      </c>
      <c r="L18" s="33">
        <f>$K$29/$K$27</f>
        <v>3.9924142299088757E-2</v>
      </c>
      <c r="M18" s="34">
        <f t="shared" si="28"/>
        <v>79325</v>
      </c>
      <c r="N18" s="34">
        <f t="shared" si="5"/>
        <v>1986892</v>
      </c>
      <c r="O18" s="30">
        <f t="shared" si="6"/>
        <v>196600</v>
      </c>
      <c r="P18" s="40">
        <f>O18/Q18</f>
        <v>9.0039258215738827E-2</v>
      </c>
      <c r="Q18" s="30">
        <f t="shared" si="7"/>
        <v>2183492</v>
      </c>
      <c r="R18" s="30"/>
      <c r="S18" s="32">
        <v>1</v>
      </c>
      <c r="T18" s="33">
        <f t="shared" si="16"/>
        <v>0.32999311079100646</v>
      </c>
      <c r="U18" s="34">
        <f t="shared" si="26"/>
        <v>38028</v>
      </c>
      <c r="V18" s="33">
        <f t="shared" si="18"/>
        <v>0.67000688920899354</v>
      </c>
      <c r="W18" s="34">
        <f t="shared" si="27"/>
        <v>77211</v>
      </c>
      <c r="X18" s="34">
        <f t="shared" si="19"/>
        <v>115239</v>
      </c>
      <c r="Y18" s="34">
        <f t="shared" si="8"/>
        <v>12900</v>
      </c>
      <c r="Z18" s="34">
        <f t="shared" si="9"/>
        <v>128139</v>
      </c>
      <c r="AA18" s="34"/>
      <c r="AB18" s="28">
        <f t="shared" si="10"/>
        <v>1</v>
      </c>
      <c r="AC18" s="29">
        <f t="shared" si="20"/>
        <v>0.32999311079100646</v>
      </c>
      <c r="AD18" s="30" t="e">
        <f t="shared" si="11"/>
        <v>#DIV/0!</v>
      </c>
      <c r="AE18" s="29">
        <f t="shared" si="21"/>
        <v>0.67000688920899354</v>
      </c>
      <c r="AF18" s="31" t="e">
        <f t="shared" si="12"/>
        <v>#DIV/0!</v>
      </c>
      <c r="AG18" s="31" t="e">
        <f t="shared" si="22"/>
        <v>#DIV/0!</v>
      </c>
      <c r="AH18" s="30" t="e">
        <f t="shared" si="13"/>
        <v>#DIV/0!</v>
      </c>
      <c r="AI18" s="30" t="e">
        <f t="shared" si="23"/>
        <v>#DIV/0!</v>
      </c>
      <c r="AJ18" s="35"/>
      <c r="AK18" s="36">
        <f t="shared" si="29"/>
        <v>1986.9</v>
      </c>
      <c r="AL18" s="37">
        <f>ROUND(X18/1000,1)</f>
        <v>115.2</v>
      </c>
      <c r="AM18" s="38"/>
    </row>
    <row r="19" spans="1:39" ht="15" x14ac:dyDescent="0.2">
      <c r="A19" s="16">
        <v>13</v>
      </c>
      <c r="B19" s="25" t="s">
        <v>26</v>
      </c>
      <c r="C19" s="26">
        <f t="shared" si="15"/>
        <v>0.9</v>
      </c>
      <c r="D19" s="26">
        <f t="shared" si="0"/>
        <v>0.9</v>
      </c>
      <c r="E19" s="26"/>
      <c r="F19" s="27">
        <v>0.1</v>
      </c>
      <c r="G19" s="27">
        <v>0.1</v>
      </c>
      <c r="H19" s="27">
        <v>0.1</v>
      </c>
      <c r="I19" s="39">
        <v>1</v>
      </c>
      <c r="J19" s="29">
        <f t="shared" si="1"/>
        <v>0.96007585770091119</v>
      </c>
      <c r="K19" s="34">
        <f t="shared" si="25"/>
        <v>1886604</v>
      </c>
      <c r="L19" s="33">
        <f t="shared" ref="L19:L24" si="31">$K$29/$K$27</f>
        <v>3.9924142299088757E-2</v>
      </c>
      <c r="M19" s="34">
        <f t="shared" si="28"/>
        <v>78453</v>
      </c>
      <c r="N19" s="34">
        <f t="shared" si="5"/>
        <v>1965057</v>
      </c>
      <c r="O19" s="30">
        <f t="shared" si="6"/>
        <v>218400</v>
      </c>
      <c r="P19" s="40"/>
      <c r="Q19" s="30">
        <f t="shared" si="7"/>
        <v>2183457</v>
      </c>
      <c r="R19" s="30"/>
      <c r="S19" s="32">
        <v>1</v>
      </c>
      <c r="T19" s="33">
        <f t="shared" si="16"/>
        <v>0.32999311079100646</v>
      </c>
      <c r="U19" s="34">
        <f t="shared" si="26"/>
        <v>38028</v>
      </c>
      <c r="V19" s="33">
        <f t="shared" si="18"/>
        <v>0.67000688920899354</v>
      </c>
      <c r="W19" s="34">
        <f t="shared" si="27"/>
        <v>77211</v>
      </c>
      <c r="X19" s="34">
        <f t="shared" si="19"/>
        <v>115239</v>
      </c>
      <c r="Y19" s="34">
        <f t="shared" si="8"/>
        <v>12900</v>
      </c>
      <c r="Z19" s="34">
        <f t="shared" si="9"/>
        <v>128139</v>
      </c>
      <c r="AA19" s="34"/>
      <c r="AB19" s="28">
        <f t="shared" si="10"/>
        <v>1</v>
      </c>
      <c r="AC19" s="29">
        <f t="shared" si="20"/>
        <v>0.32999311079100646</v>
      </c>
      <c r="AD19" s="30" t="e">
        <f t="shared" si="11"/>
        <v>#DIV/0!</v>
      </c>
      <c r="AE19" s="29">
        <f t="shared" si="21"/>
        <v>0.67000688920899354</v>
      </c>
      <c r="AF19" s="31" t="e">
        <f t="shared" si="12"/>
        <v>#DIV/0!</v>
      </c>
      <c r="AG19" s="31" t="e">
        <f t="shared" si="22"/>
        <v>#DIV/0!</v>
      </c>
      <c r="AH19" s="30" t="e">
        <f t="shared" si="13"/>
        <v>#DIV/0!</v>
      </c>
      <c r="AI19" s="30" t="e">
        <f t="shared" si="23"/>
        <v>#DIV/0!</v>
      </c>
      <c r="AJ19" s="35"/>
      <c r="AK19" s="36">
        <f t="shared" si="29"/>
        <v>1965.1</v>
      </c>
      <c r="AL19" s="37">
        <f>ROUND(X19/1000,1)</f>
        <v>115.2</v>
      </c>
      <c r="AM19" s="38"/>
    </row>
    <row r="20" spans="1:39" ht="15" x14ac:dyDescent="0.2">
      <c r="A20" s="16">
        <v>14</v>
      </c>
      <c r="B20" s="25" t="s">
        <v>27</v>
      </c>
      <c r="C20" s="26">
        <f t="shared" si="15"/>
        <v>0.9</v>
      </c>
      <c r="D20" s="26">
        <f t="shared" si="0"/>
        <v>0.89</v>
      </c>
      <c r="E20" s="26"/>
      <c r="F20" s="27">
        <v>0.1</v>
      </c>
      <c r="G20" s="27">
        <v>0.11</v>
      </c>
      <c r="H20" s="27">
        <v>0.11</v>
      </c>
      <c r="I20" s="39">
        <v>1</v>
      </c>
      <c r="J20" s="29">
        <f t="shared" si="1"/>
        <v>0.96007585770091119</v>
      </c>
      <c r="K20" s="34">
        <f t="shared" si="25"/>
        <v>1886604</v>
      </c>
      <c r="L20" s="33">
        <f t="shared" si="31"/>
        <v>3.9924142299088757E-2</v>
      </c>
      <c r="M20" s="34">
        <f t="shared" si="28"/>
        <v>78453</v>
      </c>
      <c r="N20" s="34">
        <f t="shared" si="5"/>
        <v>1965057</v>
      </c>
      <c r="O20" s="30">
        <f t="shared" si="6"/>
        <v>218400</v>
      </c>
      <c r="P20" s="40">
        <f t="shared" si="24"/>
        <v>0.10002486882040727</v>
      </c>
      <c r="Q20" s="30">
        <f t="shared" si="7"/>
        <v>2183457</v>
      </c>
      <c r="R20" s="30"/>
      <c r="S20" s="32">
        <v>1</v>
      </c>
      <c r="T20" s="33">
        <f t="shared" si="16"/>
        <v>0.32999311079100646</v>
      </c>
      <c r="U20" s="34">
        <f t="shared" si="26"/>
        <v>37606</v>
      </c>
      <c r="V20" s="33">
        <f t="shared" si="18"/>
        <v>0.67000688920899354</v>
      </c>
      <c r="W20" s="34">
        <f>ROUND($U$27*(($S20*$D20)/SUMPRODUCT($S$8:$S$24,$D$8:$D$24))*V20,0)-1</f>
        <v>76352</v>
      </c>
      <c r="X20" s="34">
        <f t="shared" si="19"/>
        <v>113958</v>
      </c>
      <c r="Y20" s="34">
        <f t="shared" si="8"/>
        <v>14100</v>
      </c>
      <c r="Z20" s="34">
        <f t="shared" si="9"/>
        <v>128058</v>
      </c>
      <c r="AA20" s="34"/>
      <c r="AB20" s="28">
        <f t="shared" si="10"/>
        <v>1</v>
      </c>
      <c r="AC20" s="29">
        <f t="shared" si="20"/>
        <v>0.32999311079100646</v>
      </c>
      <c r="AD20" s="30" t="e">
        <f t="shared" si="11"/>
        <v>#DIV/0!</v>
      </c>
      <c r="AE20" s="29">
        <f t="shared" si="21"/>
        <v>0.67000688920899354</v>
      </c>
      <c r="AF20" s="31" t="e">
        <f t="shared" si="12"/>
        <v>#DIV/0!</v>
      </c>
      <c r="AG20" s="31" t="e">
        <f t="shared" si="22"/>
        <v>#DIV/0!</v>
      </c>
      <c r="AH20" s="30" t="e">
        <f t="shared" si="13"/>
        <v>#DIV/0!</v>
      </c>
      <c r="AI20" s="30" t="e">
        <f t="shared" si="23"/>
        <v>#DIV/0!</v>
      </c>
      <c r="AJ20" s="35"/>
      <c r="AK20" s="36">
        <f t="shared" si="29"/>
        <v>1965.1</v>
      </c>
      <c r="AL20" s="37">
        <f t="shared" si="30"/>
        <v>114</v>
      </c>
      <c r="AM20" s="38"/>
    </row>
    <row r="21" spans="1:39" ht="15" x14ac:dyDescent="0.2">
      <c r="A21" s="16">
        <v>15</v>
      </c>
      <c r="B21" s="25" t="s">
        <v>28</v>
      </c>
      <c r="C21" s="26">
        <f t="shared" si="15"/>
        <v>0.88</v>
      </c>
      <c r="D21" s="26">
        <f t="shared" si="0"/>
        <v>0.9</v>
      </c>
      <c r="E21" s="26"/>
      <c r="F21" s="27">
        <v>0.12</v>
      </c>
      <c r="G21" s="27">
        <v>0.1</v>
      </c>
      <c r="H21" s="27">
        <v>0.11</v>
      </c>
      <c r="I21" s="39">
        <v>2</v>
      </c>
      <c r="J21" s="29">
        <f t="shared" si="1"/>
        <v>0.96007585770091119</v>
      </c>
      <c r="K21" s="34">
        <f t="shared" si="25"/>
        <v>3689360</v>
      </c>
      <c r="L21" s="33">
        <f t="shared" si="31"/>
        <v>3.9924142299088757E-2</v>
      </c>
      <c r="M21" s="34">
        <f t="shared" si="28"/>
        <v>153420</v>
      </c>
      <c r="N21" s="34">
        <f t="shared" si="5"/>
        <v>3842780</v>
      </c>
      <c r="O21" s="30">
        <f t="shared" si="6"/>
        <v>524100</v>
      </c>
      <c r="P21" s="40"/>
      <c r="Q21" s="30">
        <f t="shared" si="7"/>
        <v>4366880</v>
      </c>
      <c r="R21" s="30"/>
      <c r="S21" s="32">
        <v>2</v>
      </c>
      <c r="T21" s="33">
        <f t="shared" si="16"/>
        <v>0.32999311079100646</v>
      </c>
      <c r="U21" s="34">
        <f t="shared" si="26"/>
        <v>76056</v>
      </c>
      <c r="V21" s="33">
        <f t="shared" si="18"/>
        <v>0.67000688920899354</v>
      </c>
      <c r="W21" s="34">
        <f t="shared" si="27"/>
        <v>154422</v>
      </c>
      <c r="X21" s="34">
        <f t="shared" si="19"/>
        <v>230478</v>
      </c>
      <c r="Y21" s="34">
        <f t="shared" si="8"/>
        <v>25700</v>
      </c>
      <c r="Z21" s="34">
        <f t="shared" si="9"/>
        <v>256178</v>
      </c>
      <c r="AA21" s="34"/>
      <c r="AB21" s="28">
        <f t="shared" si="10"/>
        <v>2</v>
      </c>
      <c r="AC21" s="29">
        <f t="shared" si="20"/>
        <v>0.32999311079100646</v>
      </c>
      <c r="AD21" s="30" t="e">
        <f t="shared" si="11"/>
        <v>#DIV/0!</v>
      </c>
      <c r="AE21" s="29">
        <f t="shared" si="21"/>
        <v>0.67000688920899354</v>
      </c>
      <c r="AF21" s="31" t="e">
        <f t="shared" si="12"/>
        <v>#DIV/0!</v>
      </c>
      <c r="AG21" s="31" t="e">
        <f t="shared" si="22"/>
        <v>#DIV/0!</v>
      </c>
      <c r="AH21" s="30" t="e">
        <f t="shared" si="13"/>
        <v>#DIV/0!</v>
      </c>
      <c r="AI21" s="30" t="e">
        <f t="shared" si="23"/>
        <v>#DIV/0!</v>
      </c>
      <c r="AJ21" s="35"/>
      <c r="AK21" s="36">
        <f t="shared" si="29"/>
        <v>3842.8</v>
      </c>
      <c r="AL21" s="37">
        <f t="shared" si="30"/>
        <v>230.5</v>
      </c>
      <c r="AM21" s="38"/>
    </row>
    <row r="22" spans="1:39" ht="15" x14ac:dyDescent="0.2">
      <c r="A22" s="16">
        <v>16</v>
      </c>
      <c r="B22" s="25" t="s">
        <v>29</v>
      </c>
      <c r="C22" s="26">
        <f t="shared" si="15"/>
        <v>0.91</v>
      </c>
      <c r="D22" s="26">
        <f t="shared" si="0"/>
        <v>0.9</v>
      </c>
      <c r="E22" s="26"/>
      <c r="F22" s="27">
        <v>0.09</v>
      </c>
      <c r="G22" s="27">
        <v>0.1</v>
      </c>
      <c r="H22" s="27">
        <v>0.09</v>
      </c>
      <c r="I22" s="39"/>
      <c r="J22" s="29">
        <f t="shared" si="1"/>
        <v>0.96007585770091119</v>
      </c>
      <c r="K22" s="30">
        <f t="shared" si="2"/>
        <v>0</v>
      </c>
      <c r="L22" s="29">
        <f t="shared" si="31"/>
        <v>3.9924142299088757E-2</v>
      </c>
      <c r="M22" s="31">
        <f t="shared" si="28"/>
        <v>0</v>
      </c>
      <c r="N22" s="31">
        <f t="shared" si="5"/>
        <v>0</v>
      </c>
      <c r="O22" s="30">
        <f t="shared" si="6"/>
        <v>0</v>
      </c>
      <c r="P22" s="40"/>
      <c r="Q22" s="30">
        <f t="shared" si="7"/>
        <v>0</v>
      </c>
      <c r="R22" s="30"/>
      <c r="S22" s="32"/>
      <c r="T22" s="33">
        <f t="shared" si="16"/>
        <v>0.32999311079100646</v>
      </c>
      <c r="U22" s="34">
        <f t="shared" si="17"/>
        <v>0</v>
      </c>
      <c r="V22" s="33">
        <f t="shared" si="18"/>
        <v>0.67000688920899354</v>
      </c>
      <c r="W22" s="34">
        <f t="shared" si="27"/>
        <v>0</v>
      </c>
      <c r="X22" s="34">
        <f t="shared" si="19"/>
        <v>0</v>
      </c>
      <c r="Y22" s="34">
        <f t="shared" si="8"/>
        <v>0</v>
      </c>
      <c r="Z22" s="34">
        <f t="shared" si="9"/>
        <v>0</v>
      </c>
      <c r="AA22" s="34"/>
      <c r="AB22" s="28">
        <f t="shared" si="10"/>
        <v>0</v>
      </c>
      <c r="AC22" s="29">
        <f t="shared" si="20"/>
        <v>0.32999311079100646</v>
      </c>
      <c r="AD22" s="30" t="e">
        <f t="shared" si="11"/>
        <v>#DIV/0!</v>
      </c>
      <c r="AE22" s="29">
        <f t="shared" si="21"/>
        <v>0.67000688920899354</v>
      </c>
      <c r="AF22" s="31" t="e">
        <f t="shared" si="12"/>
        <v>#DIV/0!</v>
      </c>
      <c r="AG22" s="31" t="e">
        <f t="shared" si="22"/>
        <v>#DIV/0!</v>
      </c>
      <c r="AH22" s="30" t="e">
        <f t="shared" si="13"/>
        <v>#DIV/0!</v>
      </c>
      <c r="AI22" s="30" t="e">
        <f t="shared" si="23"/>
        <v>#DIV/0!</v>
      </c>
      <c r="AJ22" s="35"/>
      <c r="AK22" s="36">
        <f>ROUND(N22/1000,1)</f>
        <v>0</v>
      </c>
      <c r="AL22" s="37">
        <f t="shared" si="30"/>
        <v>0</v>
      </c>
      <c r="AM22" s="38"/>
    </row>
    <row r="23" spans="1:39" ht="15" x14ac:dyDescent="0.2">
      <c r="A23" s="16">
        <v>17</v>
      </c>
      <c r="B23" s="25" t="s">
        <v>30</v>
      </c>
      <c r="C23" s="26">
        <f t="shared" si="15"/>
        <v>0.9</v>
      </c>
      <c r="D23" s="26">
        <f t="shared" si="0"/>
        <v>0.9</v>
      </c>
      <c r="E23" s="26"/>
      <c r="F23" s="27">
        <v>0.1</v>
      </c>
      <c r="G23" s="27">
        <v>0.1</v>
      </c>
      <c r="H23" s="27">
        <v>0.11</v>
      </c>
      <c r="I23" s="39"/>
      <c r="J23" s="29">
        <f t="shared" si="1"/>
        <v>0.96007585770091119</v>
      </c>
      <c r="K23" s="30">
        <f t="shared" si="2"/>
        <v>0</v>
      </c>
      <c r="L23" s="29">
        <f t="shared" si="31"/>
        <v>3.9924142299088757E-2</v>
      </c>
      <c r="M23" s="31">
        <f t="shared" si="28"/>
        <v>0</v>
      </c>
      <c r="N23" s="31">
        <f t="shared" si="5"/>
        <v>0</v>
      </c>
      <c r="O23" s="30">
        <f t="shared" si="6"/>
        <v>0</v>
      </c>
      <c r="P23" s="40" t="e">
        <f t="shared" si="24"/>
        <v>#DIV/0!</v>
      </c>
      <c r="Q23" s="30">
        <f t="shared" si="7"/>
        <v>0</v>
      </c>
      <c r="R23" s="30"/>
      <c r="S23" s="32"/>
      <c r="T23" s="33">
        <f t="shared" si="16"/>
        <v>0.32999311079100646</v>
      </c>
      <c r="U23" s="34">
        <f t="shared" si="17"/>
        <v>0</v>
      </c>
      <c r="V23" s="33">
        <f t="shared" si="18"/>
        <v>0.67000688920899354</v>
      </c>
      <c r="W23" s="34">
        <f t="shared" si="27"/>
        <v>0</v>
      </c>
      <c r="X23" s="34">
        <f t="shared" si="19"/>
        <v>0</v>
      </c>
      <c r="Y23" s="34">
        <f t="shared" si="8"/>
        <v>0</v>
      </c>
      <c r="Z23" s="34">
        <f t="shared" si="9"/>
        <v>0</v>
      </c>
      <c r="AA23" s="34"/>
      <c r="AB23" s="28">
        <f t="shared" si="10"/>
        <v>0</v>
      </c>
      <c r="AC23" s="29">
        <f t="shared" si="20"/>
        <v>0.32999311079100646</v>
      </c>
      <c r="AD23" s="30" t="e">
        <f t="shared" si="11"/>
        <v>#DIV/0!</v>
      </c>
      <c r="AE23" s="29">
        <f t="shared" si="21"/>
        <v>0.67000688920899354</v>
      </c>
      <c r="AF23" s="31" t="e">
        <f t="shared" si="12"/>
        <v>#DIV/0!</v>
      </c>
      <c r="AG23" s="31" t="e">
        <f t="shared" si="22"/>
        <v>#DIV/0!</v>
      </c>
      <c r="AH23" s="30" t="e">
        <f t="shared" si="13"/>
        <v>#DIV/0!</v>
      </c>
      <c r="AI23" s="30" t="e">
        <f t="shared" si="23"/>
        <v>#DIV/0!</v>
      </c>
      <c r="AJ23" s="35"/>
      <c r="AK23" s="36">
        <f>ROUND(N23/1000,1)</f>
        <v>0</v>
      </c>
      <c r="AL23" s="37">
        <f t="shared" si="30"/>
        <v>0</v>
      </c>
      <c r="AM23" s="38"/>
    </row>
    <row r="24" spans="1:39" ht="15" x14ac:dyDescent="0.2">
      <c r="A24" s="16">
        <v>18</v>
      </c>
      <c r="B24" s="25" t="s">
        <v>31</v>
      </c>
      <c r="C24" s="26">
        <f t="shared" si="15"/>
        <v>0.75</v>
      </c>
      <c r="D24" s="26">
        <f t="shared" si="0"/>
        <v>0.77</v>
      </c>
      <c r="E24" s="26"/>
      <c r="F24" s="27">
        <v>0.25</v>
      </c>
      <c r="G24" s="27">
        <v>0.23</v>
      </c>
      <c r="H24" s="27">
        <v>0.24</v>
      </c>
      <c r="I24" s="39"/>
      <c r="J24" s="29">
        <f t="shared" si="1"/>
        <v>0.96007585770091119</v>
      </c>
      <c r="K24" s="30">
        <f t="shared" si="2"/>
        <v>0</v>
      </c>
      <c r="L24" s="29">
        <f t="shared" si="31"/>
        <v>3.9924142299088757E-2</v>
      </c>
      <c r="M24" s="31">
        <f t="shared" si="28"/>
        <v>0</v>
      </c>
      <c r="N24" s="31">
        <f t="shared" si="5"/>
        <v>0</v>
      </c>
      <c r="O24" s="30">
        <f t="shared" si="6"/>
        <v>0</v>
      </c>
      <c r="P24" s="41"/>
      <c r="Q24" s="30">
        <f t="shared" si="7"/>
        <v>0</v>
      </c>
      <c r="R24" s="30"/>
      <c r="S24" s="32"/>
      <c r="T24" s="33">
        <f t="shared" si="16"/>
        <v>0.32999311079100646</v>
      </c>
      <c r="U24" s="34">
        <f t="shared" si="17"/>
        <v>0</v>
      </c>
      <c r="V24" s="33">
        <f t="shared" si="18"/>
        <v>0.67000688920899354</v>
      </c>
      <c r="W24" s="34">
        <f t="shared" si="27"/>
        <v>0</v>
      </c>
      <c r="X24" s="34">
        <f t="shared" si="19"/>
        <v>0</v>
      </c>
      <c r="Y24" s="34">
        <f t="shared" si="8"/>
        <v>0</v>
      </c>
      <c r="Z24" s="34">
        <f t="shared" si="9"/>
        <v>0</v>
      </c>
      <c r="AA24" s="34"/>
      <c r="AB24" s="28">
        <f t="shared" si="10"/>
        <v>0</v>
      </c>
      <c r="AC24" s="29">
        <f t="shared" si="20"/>
        <v>0.32999311079100646</v>
      </c>
      <c r="AD24" s="30" t="e">
        <f t="shared" si="11"/>
        <v>#DIV/0!</v>
      </c>
      <c r="AE24" s="29">
        <f t="shared" si="21"/>
        <v>0.67000688920899354</v>
      </c>
      <c r="AF24" s="31" t="e">
        <f t="shared" si="12"/>
        <v>#DIV/0!</v>
      </c>
      <c r="AG24" s="31" t="e">
        <f t="shared" si="22"/>
        <v>#DIV/0!</v>
      </c>
      <c r="AH24" s="30" t="e">
        <f t="shared" si="13"/>
        <v>#DIV/0!</v>
      </c>
      <c r="AI24" s="30" t="e">
        <f t="shared" si="23"/>
        <v>#DIV/0!</v>
      </c>
      <c r="AJ24" s="35"/>
      <c r="AK24" s="36">
        <f>ROUND(N24/1000,1)</f>
        <v>0</v>
      </c>
      <c r="AL24" s="37">
        <f t="shared" si="30"/>
        <v>0</v>
      </c>
      <c r="AM24" s="38"/>
    </row>
    <row r="25" spans="1:39" s="55" customFormat="1" ht="14.25" x14ac:dyDescent="0.2">
      <c r="A25" s="42"/>
      <c r="B25" s="42" t="s">
        <v>32</v>
      </c>
      <c r="C25" s="43"/>
      <c r="D25" s="43"/>
      <c r="E25" s="43"/>
      <c r="F25" s="44"/>
      <c r="G25" s="44"/>
      <c r="H25" s="44"/>
      <c r="I25" s="45">
        <f>SUM(I7:I24)</f>
        <v>14</v>
      </c>
      <c r="J25" s="46"/>
      <c r="K25" s="46">
        <f>SUM(K7:K24)</f>
        <v>26223800</v>
      </c>
      <c r="L25" s="46"/>
      <c r="M25" s="47">
        <f t="shared" ref="M25:S25" si="32">SUM(M7:M24)</f>
        <v>1090500</v>
      </c>
      <c r="N25" s="47">
        <f>SUM(N7:N24)</f>
        <v>27314300</v>
      </c>
      <c r="O25" s="46">
        <f t="shared" si="32"/>
        <v>3253800</v>
      </c>
      <c r="P25" s="46"/>
      <c r="Q25" s="46">
        <f t="shared" si="32"/>
        <v>30568100</v>
      </c>
      <c r="R25" s="46"/>
      <c r="S25" s="48">
        <f t="shared" si="32"/>
        <v>14</v>
      </c>
      <c r="T25" s="49"/>
      <c r="U25" s="50">
        <f t="shared" ref="U25:AB25" si="33">SUM(U7:U24)</f>
        <v>526900</v>
      </c>
      <c r="V25" s="50"/>
      <c r="W25" s="50">
        <f t="shared" si="33"/>
        <v>1069800</v>
      </c>
      <c r="X25" s="50">
        <f t="shared" si="33"/>
        <v>1596700</v>
      </c>
      <c r="Y25" s="50">
        <f t="shared" si="33"/>
        <v>196500</v>
      </c>
      <c r="Z25" s="48">
        <f t="shared" si="33"/>
        <v>1793200</v>
      </c>
      <c r="AA25" s="48"/>
      <c r="AB25" s="45">
        <f t="shared" si="33"/>
        <v>14</v>
      </c>
      <c r="AC25" s="51"/>
      <c r="AD25" s="46" t="e">
        <f t="shared" ref="AD25" si="34">SUM(AD7:AD24)</f>
        <v>#DIV/0!</v>
      </c>
      <c r="AE25" s="46"/>
      <c r="AF25" s="46" t="e">
        <f t="shared" ref="AF25:AH25" si="35">SUM(AF7:AF24)</f>
        <v>#DIV/0!</v>
      </c>
      <c r="AG25" s="46" t="e">
        <f t="shared" si="35"/>
        <v>#DIV/0!</v>
      </c>
      <c r="AH25" s="46" t="e">
        <f t="shared" si="35"/>
        <v>#DIV/0!</v>
      </c>
      <c r="AI25" s="45" t="e">
        <f>SUM(AI7:AI24)</f>
        <v>#DIV/0!</v>
      </c>
      <c r="AJ25" s="52"/>
      <c r="AK25" s="53">
        <f>SUM(AK7:AK24)</f>
        <v>27314.299999999996</v>
      </c>
      <c r="AL25" s="54">
        <f t="shared" ref="AL25:AM25" si="36">SUM(AL7:AL24)</f>
        <v>1596.7</v>
      </c>
      <c r="AM25" s="53">
        <f t="shared" si="36"/>
        <v>0</v>
      </c>
    </row>
    <row r="26" spans="1:39" s="61" customFormat="1" hidden="1" x14ac:dyDescent="0.2">
      <c r="A26" s="56"/>
      <c r="B26" s="56"/>
      <c r="C26" s="57"/>
      <c r="D26" s="57"/>
      <c r="E26" s="57"/>
      <c r="F26" s="58"/>
      <c r="G26" s="58"/>
      <c r="H26" s="58"/>
      <c r="I26" s="59"/>
      <c r="J26" s="60"/>
      <c r="K26" s="35"/>
      <c r="L26" s="60"/>
      <c r="M26" s="35"/>
      <c r="N26" s="35"/>
      <c r="O26" s="60"/>
      <c r="P26" s="60"/>
      <c r="Q26" s="60"/>
      <c r="R26" s="60"/>
      <c r="V26" s="62"/>
      <c r="AE26" s="62"/>
      <c r="AK26" s="63">
        <f>N25</f>
        <v>27314300</v>
      </c>
      <c r="AL26" s="63">
        <f>X25</f>
        <v>1596700</v>
      </c>
      <c r="AM26" s="63" t="e">
        <f>AG25</f>
        <v>#DIV/0!</v>
      </c>
    </row>
    <row r="27" spans="1:39" s="69" customFormat="1" hidden="1" x14ac:dyDescent="0.2">
      <c r="A27" s="64"/>
      <c r="B27" s="64"/>
      <c r="C27" s="64"/>
      <c r="D27" s="64"/>
      <c r="E27" s="64"/>
      <c r="F27" s="65"/>
      <c r="G27" s="65"/>
      <c r="H27" s="65"/>
      <c r="I27" s="64"/>
      <c r="J27" s="66"/>
      <c r="K27" s="67">
        <f>K28+K29</f>
        <v>27314300</v>
      </c>
      <c r="L27" s="68"/>
      <c r="M27" s="64"/>
      <c r="N27" s="64"/>
      <c r="O27" s="64"/>
      <c r="P27" s="64"/>
      <c r="Q27" s="64"/>
      <c r="R27" s="64"/>
      <c r="T27" s="66"/>
      <c r="U27" s="67">
        <f>U28+U29</f>
        <v>1596700</v>
      </c>
      <c r="AC27" s="66"/>
      <c r="AD27" s="67">
        <f>AD28+AD29</f>
        <v>1596700</v>
      </c>
      <c r="AK27" s="69">
        <f>AK26-AK25*1000</f>
        <v>0</v>
      </c>
      <c r="AL27" s="69">
        <f t="shared" ref="AL27:AM27" si="37">AL26-AL25*1000</f>
        <v>0</v>
      </c>
      <c r="AM27" s="69" t="e">
        <f t="shared" si="37"/>
        <v>#DIV/0!</v>
      </c>
    </row>
    <row r="28" spans="1:39" s="69" customFormat="1" hidden="1" x14ac:dyDescent="0.2">
      <c r="A28" s="64"/>
      <c r="B28" s="64"/>
      <c r="C28" s="64"/>
      <c r="D28" s="64"/>
      <c r="E28" s="64"/>
      <c r="F28" s="65"/>
      <c r="G28" s="65"/>
      <c r="H28" s="65"/>
      <c r="I28" s="64"/>
      <c r="J28" s="69">
        <f>K28+K29</f>
        <v>27314300</v>
      </c>
      <c r="K28" s="67">
        <f>26223800</f>
        <v>26223800</v>
      </c>
      <c r="L28" s="70" t="s">
        <v>33</v>
      </c>
      <c r="M28" s="64"/>
      <c r="N28" s="64"/>
      <c r="O28" s="64"/>
      <c r="P28" s="64"/>
      <c r="Q28" s="64"/>
      <c r="R28" s="64"/>
      <c r="T28" s="69">
        <f>U28+U29</f>
        <v>1596700</v>
      </c>
      <c r="U28" s="67">
        <v>526900</v>
      </c>
      <c r="V28" s="69" t="s">
        <v>33</v>
      </c>
      <c r="AC28" s="69">
        <f>AD28+AD29</f>
        <v>1596700</v>
      </c>
      <c r="AD28" s="67">
        <v>526900</v>
      </c>
      <c r="AE28" s="69" t="s">
        <v>33</v>
      </c>
    </row>
    <row r="29" spans="1:39" s="69" customFormat="1" hidden="1" x14ac:dyDescent="0.2">
      <c r="A29" s="64"/>
      <c r="B29" s="64"/>
      <c r="C29" s="64"/>
      <c r="D29" s="64"/>
      <c r="E29" s="64"/>
      <c r="F29" s="65"/>
      <c r="G29" s="65"/>
      <c r="H29" s="65"/>
      <c r="I29" s="64"/>
      <c r="K29" s="67">
        <v>1090500</v>
      </c>
      <c r="L29" s="67" t="s">
        <v>34</v>
      </c>
      <c r="M29" s="71"/>
      <c r="N29" s="71"/>
      <c r="O29" s="64"/>
      <c r="P29" s="64"/>
      <c r="Q29" s="64"/>
      <c r="R29" s="64"/>
      <c r="U29" s="67">
        <v>1069800</v>
      </c>
      <c r="V29" s="69" t="s">
        <v>34</v>
      </c>
      <c r="AD29" s="67">
        <v>1069800</v>
      </c>
      <c r="AE29" s="69" t="s">
        <v>34</v>
      </c>
    </row>
    <row r="30" spans="1:39" hidden="1" x14ac:dyDescent="0.2">
      <c r="L30" s="73"/>
    </row>
    <row r="31" spans="1:39" hidden="1" x14ac:dyDescent="0.2">
      <c r="M31" s="74"/>
      <c r="N31" s="74"/>
      <c r="AL31" s="4">
        <v>1596.7</v>
      </c>
    </row>
    <row r="32" spans="1:39" hidden="1" x14ac:dyDescent="0.2"/>
  </sheetData>
  <mergeCells count="11">
    <mergeCell ref="S4:AA4"/>
    <mergeCell ref="AK5:AM5"/>
    <mergeCell ref="I6:Q6"/>
    <mergeCell ref="S6:Z6"/>
    <mergeCell ref="AB6:AI6"/>
    <mergeCell ref="B2:N2"/>
    <mergeCell ref="A4:A5"/>
    <mergeCell ref="B4:B5"/>
    <mergeCell ref="C4:E5"/>
    <mergeCell ref="F4:H5"/>
    <mergeCell ref="I4:Q4"/>
  </mergeCells>
  <pageMargins left="0.23622047244094491" right="0.23622047244094491" top="0.74803149606299213" bottom="0.74803149606299213" header="0.31496062992125984" footer="0.51181102362204722"/>
  <pageSetup paperSize="9" scale="4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спорт на селе </vt:lpstr>
      <vt:lpstr>'спорт на селе '!Заголовки_для_печати</vt:lpstr>
      <vt:lpstr>'спорт на селе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Александровна Павлова</dc:creator>
  <cp:lastModifiedBy>Рыженкова Елена Николаевна</cp:lastModifiedBy>
  <cp:lastPrinted>2021-10-18T09:16:02Z</cp:lastPrinted>
  <dcterms:created xsi:type="dcterms:W3CDTF">2021-08-19T11:08:42Z</dcterms:created>
  <dcterms:modified xsi:type="dcterms:W3CDTF">2021-10-18T09:16:08Z</dcterms:modified>
</cp:coreProperties>
</file>