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O9" i="1" l="1"/>
  <c r="L26" i="1"/>
  <c r="L20" i="1"/>
  <c r="P26" i="1" l="1"/>
  <c r="J26" i="1" l="1"/>
  <c r="N26" i="1" l="1"/>
  <c r="M26" i="1"/>
  <c r="K26" i="1"/>
  <c r="I24" i="1" l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I12" i="1"/>
  <c r="I11" i="1"/>
  <c r="I10" i="1"/>
  <c r="I9" i="1"/>
  <c r="I8" i="1"/>
  <c r="L10" i="1" l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Q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<sst xmlns="http://schemas.openxmlformats.org/spreadsheetml/2006/main" count="81" uniqueCount="41">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</sst>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19" applyNumberFormat="0" applyAlignment="0" applyProtection="0"/>
    <xf numFmtId="0" fontId="9" fillId="34" borderId="22" applyNumberFormat="0" applyAlignment="0" applyProtection="0"/>
    <xf numFmtId="0" fontId="10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6" borderId="19" applyNumberFormat="0" applyAlignment="0" applyProtection="0"/>
    <xf numFmtId="0" fontId="16" fillId="0" borderId="21" applyNumberFormat="0" applyFill="0" applyAlignment="0" applyProtection="0"/>
    <xf numFmtId="0" fontId="17" fillId="37" borderId="0" applyNumberFormat="0" applyBorder="0" applyAlignment="0" applyProtection="0"/>
    <xf numFmtId="0" fontId="5" fillId="38" borderId="23" applyNumberFormat="0" applyFont="0" applyAlignment="0" applyProtection="0"/>
    <xf numFmtId="0" fontId="18" fillId="33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abSelected="1" view="pageBreakPreview" topLeftCell="I1" zoomScaleNormal="100" zoomScaleSheetLayoutView="100" workbookViewId="0">
      <selection activeCell="I3" sqref="I3:Q3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4.5703125" style="11" customWidth="1"/>
    <col min="20" max="24" width="8.85546875" customWidth="1"/>
  </cols>
  <sheetData>
    <row r="2" spans="1:24" ht="20.25" customHeight="1" x14ac:dyDescent="0.2">
      <c r="B2" s="20" t="s">
        <v>15</v>
      </c>
      <c r="C2" s="21" t="s">
        <v>15</v>
      </c>
      <c r="D2" s="21" t="s">
        <v>15</v>
      </c>
      <c r="E2" s="21" t="s">
        <v>15</v>
      </c>
      <c r="F2" s="22" t="s">
        <v>15</v>
      </c>
      <c r="I2" s="31" t="s">
        <v>37</v>
      </c>
      <c r="J2" s="31" t="s">
        <v>38</v>
      </c>
      <c r="K2" s="31" t="s">
        <v>38</v>
      </c>
      <c r="L2" s="31" t="s">
        <v>38</v>
      </c>
      <c r="M2" s="31" t="s">
        <v>39</v>
      </c>
      <c r="N2" s="31" t="s">
        <v>39</v>
      </c>
      <c r="O2" s="31" t="s">
        <v>39</v>
      </c>
      <c r="P2" s="31" t="s">
        <v>39</v>
      </c>
      <c r="Q2" s="31" t="s">
        <v>39</v>
      </c>
    </row>
    <row r="3" spans="1:24" ht="15.75" x14ac:dyDescent="0.2">
      <c r="I3" s="31" t="s">
        <v>40</v>
      </c>
      <c r="J3" s="31"/>
      <c r="K3" s="31"/>
      <c r="L3" s="31"/>
      <c r="M3" s="31"/>
      <c r="N3" s="31"/>
      <c r="O3" s="31"/>
      <c r="P3" s="31"/>
      <c r="Q3" s="31"/>
    </row>
    <row r="4" spans="1:24" ht="25.35" customHeight="1" x14ac:dyDescent="0.2">
      <c r="A4" s="26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4" t="s">
        <v>26</v>
      </c>
    </row>
    <row r="5" spans="1:24" ht="13.9" customHeight="1" x14ac:dyDescent="0.2">
      <c r="A5" s="27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9" t="s">
        <v>18</v>
      </c>
      <c r="J5" s="23" t="s">
        <v>20</v>
      </c>
      <c r="K5" s="24" t="s">
        <v>20</v>
      </c>
      <c r="L5" s="25" t="s">
        <v>20</v>
      </c>
      <c r="M5" s="23" t="s">
        <v>16</v>
      </c>
      <c r="N5" s="24" t="s">
        <v>16</v>
      </c>
      <c r="O5" s="25" t="s">
        <v>16</v>
      </c>
      <c r="P5" s="23" t="s">
        <v>21</v>
      </c>
      <c r="Q5" s="25" t="s">
        <v>21</v>
      </c>
      <c r="R5" s="12"/>
      <c r="S5" s="13"/>
      <c r="T5" s="7"/>
      <c r="U5" s="7"/>
      <c r="V5" s="7"/>
      <c r="W5" s="8"/>
    </row>
    <row r="6" spans="1:24" ht="73.349999999999994" customHeight="1" x14ac:dyDescent="0.2">
      <c r="A6" s="27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30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2"/>
      <c r="S6" s="13"/>
      <c r="T6" s="7"/>
      <c r="U6" s="7"/>
      <c r="V6" s="7"/>
      <c r="W6" s="7"/>
      <c r="X6" s="7"/>
    </row>
    <row r="7" spans="1:24" ht="13.9" customHeight="1" x14ac:dyDescent="0.2">
      <c r="A7" s="28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2"/>
      <c r="S7" s="13"/>
      <c r="T7" s="7"/>
      <c r="U7" s="7"/>
      <c r="V7" s="7"/>
      <c r="W7" s="7"/>
      <c r="X7" s="7"/>
    </row>
    <row r="8" spans="1:24" ht="13.9" customHeight="1" x14ac:dyDescent="0.2">
      <c r="A8" s="9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0" t="str">
        <f>IF(A8="= Бокситогорский район =","Бокситогорский муниципальный район",A8)</f>
        <v>Бокситогорский муниципальный район</v>
      </c>
      <c r="J8" s="15">
        <v>2698942.8</v>
      </c>
      <c r="K8" s="15">
        <v>1929310.1</v>
      </c>
      <c r="L8" s="15">
        <f t="shared" ref="L8:L26" si="0">K8/J8*100</f>
        <v>71.483919555464468</v>
      </c>
      <c r="M8" s="15">
        <v>2726379.8</v>
      </c>
      <c r="N8" s="15">
        <v>1748845.7</v>
      </c>
      <c r="O8" s="15">
        <f t="shared" ref="O8:O26" si="1">N8/M8*100</f>
        <v>64.145343946577071</v>
      </c>
      <c r="P8" s="15">
        <v>-132246.79999999999</v>
      </c>
      <c r="Q8" s="15">
        <v>180464.4</v>
      </c>
      <c r="T8" s="11"/>
      <c r="U8" s="11"/>
    </row>
    <row r="9" spans="1:24" ht="13.9" customHeight="1" x14ac:dyDescent="0.2">
      <c r="A9" s="9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0" t="str">
        <f>IF(A9="= Волосовский район =","Волосовский муниципальный район",A9)</f>
        <v>Волосовский муниципальный район</v>
      </c>
      <c r="J9" s="15">
        <v>2554052.6</v>
      </c>
      <c r="K9" s="15">
        <v>2056240.7</v>
      </c>
      <c r="L9" s="15">
        <f t="shared" si="0"/>
        <v>80.508940966994956</v>
      </c>
      <c r="M9" s="15">
        <v>2718528.6</v>
      </c>
      <c r="N9" s="15">
        <v>1915591.6</v>
      </c>
      <c r="O9" s="15">
        <f>N9/M9*100</f>
        <v>70.46427983137643</v>
      </c>
      <c r="P9" s="15">
        <v>-159409.4</v>
      </c>
      <c r="Q9" s="15">
        <v>140649.20000000001</v>
      </c>
      <c r="T9" s="11"/>
      <c r="U9" s="11"/>
    </row>
    <row r="10" spans="1:24" ht="13.9" customHeight="1" x14ac:dyDescent="0.2">
      <c r="A10" s="9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0" t="str">
        <f>IF(A10="= Волховский район =","Волховский муниципальный район",A10)</f>
        <v>Волховский муниципальный район</v>
      </c>
      <c r="J10" s="15">
        <v>5059470.4000000004</v>
      </c>
      <c r="K10" s="15">
        <v>4020655</v>
      </c>
      <c r="L10" s="15">
        <f t="shared" si="0"/>
        <v>79.467902411287938</v>
      </c>
      <c r="M10" s="15">
        <v>5318551.8</v>
      </c>
      <c r="N10" s="15">
        <v>3829961.9</v>
      </c>
      <c r="O10" s="15">
        <f t="shared" si="1"/>
        <v>72.011367831370947</v>
      </c>
      <c r="P10" s="15">
        <v>-179381.8</v>
      </c>
      <c r="Q10" s="15">
        <v>190693.2</v>
      </c>
      <c r="T10" s="11"/>
      <c r="U10" s="11"/>
    </row>
    <row r="11" spans="1:24" ht="13.9" customHeight="1" x14ac:dyDescent="0.2">
      <c r="A11" s="9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0" t="str">
        <f>IF(A11="= Всеволожский район =","Всеволожский муниципальный район",A11)</f>
        <v>Всеволожский муниципальный район</v>
      </c>
      <c r="J11" s="15">
        <v>21841738.300000001</v>
      </c>
      <c r="K11" s="15">
        <v>18218294</v>
      </c>
      <c r="L11" s="15">
        <f t="shared" si="0"/>
        <v>83.410458223464744</v>
      </c>
      <c r="M11" s="15">
        <v>23349919.5</v>
      </c>
      <c r="N11" s="15">
        <v>16097490.5</v>
      </c>
      <c r="O11" s="15">
        <f t="shared" si="1"/>
        <v>68.940239815387798</v>
      </c>
      <c r="P11" s="15">
        <v>-1293369.8</v>
      </c>
      <c r="Q11" s="15">
        <v>2120803.5</v>
      </c>
      <c r="T11" s="11"/>
      <c r="U11" s="11"/>
    </row>
    <row r="12" spans="1:24" ht="13.9" customHeight="1" x14ac:dyDescent="0.2">
      <c r="A12" s="9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0" t="str">
        <f>IF(A12="= Выборгский район =","Выборгский район",A12)</f>
        <v>Выборгский район</v>
      </c>
      <c r="J12" s="15">
        <v>8415616.1999999993</v>
      </c>
      <c r="K12" s="15">
        <v>7052481.9000000004</v>
      </c>
      <c r="L12" s="15">
        <f t="shared" si="0"/>
        <v>83.802323352150978</v>
      </c>
      <c r="M12" s="15">
        <v>8770970.0999999996</v>
      </c>
      <c r="N12" s="15">
        <v>6149998</v>
      </c>
      <c r="O12" s="15">
        <f t="shared" si="1"/>
        <v>70.117648673776685</v>
      </c>
      <c r="P12" s="15">
        <v>-345082.1</v>
      </c>
      <c r="Q12" s="15">
        <v>902483.9</v>
      </c>
      <c r="T12" s="11"/>
      <c r="U12" s="11"/>
    </row>
    <row r="13" spans="1:24" ht="13.9" customHeight="1" x14ac:dyDescent="0.2">
      <c r="A13" s="9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0" t="str">
        <f>IF(A13="= Гатчинский район =","Гатчинский муниципальный район",A13)</f>
        <v>Гатчинский муниципальный район</v>
      </c>
      <c r="J13" s="15">
        <v>10384597</v>
      </c>
      <c r="K13" s="15">
        <v>8077364.4000000004</v>
      </c>
      <c r="L13" s="15">
        <f t="shared" si="0"/>
        <v>77.782165258796283</v>
      </c>
      <c r="M13" s="15">
        <v>10707823</v>
      </c>
      <c r="N13" s="15">
        <v>7530238.4000000004</v>
      </c>
      <c r="O13" s="15">
        <f t="shared" si="1"/>
        <v>70.324643954237942</v>
      </c>
      <c r="P13" s="15">
        <v>-297557.5</v>
      </c>
      <c r="Q13" s="15">
        <v>547126</v>
      </c>
      <c r="T13" s="11"/>
      <c r="U13" s="11"/>
    </row>
    <row r="14" spans="1:24" ht="13.9" customHeight="1" x14ac:dyDescent="0.2">
      <c r="A14" s="9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0" t="str">
        <f>IF(A14="= Кингисеппский район =","Кингисеппский муниципальный район",A14)</f>
        <v>Кингисеппский муниципальный район</v>
      </c>
      <c r="J14" s="15">
        <v>3982171.2</v>
      </c>
      <c r="K14" s="15">
        <v>3256959.4</v>
      </c>
      <c r="L14" s="15">
        <f t="shared" si="0"/>
        <v>81.788532848612832</v>
      </c>
      <c r="M14" s="15">
        <v>4490727.5999999996</v>
      </c>
      <c r="N14" s="15">
        <v>2980858.8</v>
      </c>
      <c r="O14" s="15">
        <f t="shared" si="1"/>
        <v>66.378080914994712</v>
      </c>
      <c r="P14" s="15">
        <v>-584969.1</v>
      </c>
      <c r="Q14" s="15">
        <v>276100.59999999998</v>
      </c>
      <c r="T14" s="11"/>
      <c r="U14" s="11"/>
    </row>
    <row r="15" spans="1:24" ht="13.9" customHeight="1" x14ac:dyDescent="0.2">
      <c r="A15" s="9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0" t="str">
        <f>IF(A15="= Киришский район =","Киришский муниципальный район",A15)</f>
        <v>Киришский муниципальный район</v>
      </c>
      <c r="J15" s="15">
        <v>3119547.5</v>
      </c>
      <c r="K15" s="15">
        <v>2672711</v>
      </c>
      <c r="L15" s="15">
        <f t="shared" si="0"/>
        <v>85.676239903383419</v>
      </c>
      <c r="M15" s="15">
        <v>3208983.9</v>
      </c>
      <c r="N15" s="15">
        <v>2537617.7000000002</v>
      </c>
      <c r="O15" s="15">
        <f t="shared" si="1"/>
        <v>79.078542587888961</v>
      </c>
      <c r="P15" s="15">
        <v>-89121.7</v>
      </c>
      <c r="Q15" s="15">
        <v>135093.29999999999</v>
      </c>
      <c r="T15" s="11"/>
      <c r="U15" s="11"/>
    </row>
    <row r="16" spans="1:24" ht="13.9" customHeight="1" x14ac:dyDescent="0.2">
      <c r="A16" s="9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0" t="str">
        <f>IF(A16="= Кировский район =","Кировский муниципальный район",A16)</f>
        <v>Кировский муниципальный район</v>
      </c>
      <c r="J16" s="15">
        <v>4727692</v>
      </c>
      <c r="K16" s="15">
        <v>3908950.2</v>
      </c>
      <c r="L16" s="15">
        <f t="shared" si="0"/>
        <v>82.681997896648099</v>
      </c>
      <c r="M16" s="15">
        <v>5180624.5999999996</v>
      </c>
      <c r="N16" s="15">
        <v>3482538.2</v>
      </c>
      <c r="O16" s="15">
        <f t="shared" si="1"/>
        <v>67.222361566209614</v>
      </c>
      <c r="P16" s="15">
        <v>-425647.7</v>
      </c>
      <c r="Q16" s="15">
        <v>426412.1</v>
      </c>
      <c r="T16" s="11"/>
      <c r="U16" s="11"/>
    </row>
    <row r="17" spans="1:21" ht="13.9" customHeight="1" x14ac:dyDescent="0.2">
      <c r="A17" s="9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6" t="str">
        <f>IF(A17="= Лодейнопольский район =","Лодейнопольский муниципальный район",A17)</f>
        <v>Лодейнопольский муниципальный район</v>
      </c>
      <c r="J17" s="15">
        <v>2236373.7000000002</v>
      </c>
      <c r="K17" s="15">
        <v>1706101.2</v>
      </c>
      <c r="L17" s="15">
        <f t="shared" si="0"/>
        <v>76.288734749474102</v>
      </c>
      <c r="M17" s="15">
        <v>2278696</v>
      </c>
      <c r="N17" s="15">
        <v>1631396.5</v>
      </c>
      <c r="O17" s="15">
        <f t="shared" si="1"/>
        <v>71.593424484880828</v>
      </c>
      <c r="P17" s="15">
        <v>-40345.9</v>
      </c>
      <c r="Q17" s="15">
        <v>74704.600000000006</v>
      </c>
      <c r="T17" s="11"/>
      <c r="U17" s="11"/>
    </row>
    <row r="18" spans="1:21" ht="13.9" customHeight="1" x14ac:dyDescent="0.2">
      <c r="A18" s="9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6" t="str">
        <f>IF(A18="= Ломоносовский район =","Ломоносовский муниципальный район",A18)</f>
        <v>Ломоносовский муниципальный район</v>
      </c>
      <c r="J18" s="15">
        <v>5306594.0999999996</v>
      </c>
      <c r="K18" s="15">
        <v>3921765</v>
      </c>
      <c r="L18" s="15">
        <f t="shared" si="0"/>
        <v>73.903617388034263</v>
      </c>
      <c r="M18" s="15">
        <v>5849241.5</v>
      </c>
      <c r="N18" s="15">
        <v>3479979.9</v>
      </c>
      <c r="O18" s="15">
        <f t="shared" si="1"/>
        <v>59.494549848899211</v>
      </c>
      <c r="P18" s="15">
        <v>-540800.1</v>
      </c>
      <c r="Q18" s="15">
        <v>441785.1</v>
      </c>
      <c r="T18" s="11"/>
      <c r="U18" s="11"/>
    </row>
    <row r="19" spans="1:21" ht="13.9" customHeight="1" x14ac:dyDescent="0.2">
      <c r="A19" s="9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6" t="str">
        <f>IF(A19="= Лужский район =","Лужский муниципальный район",A19)</f>
        <v>Лужский муниципальный район</v>
      </c>
      <c r="J19" s="15">
        <v>3953918.6</v>
      </c>
      <c r="K19" s="15">
        <v>3288589.5</v>
      </c>
      <c r="L19" s="15">
        <f t="shared" si="0"/>
        <v>83.172918633175712</v>
      </c>
      <c r="M19" s="15">
        <v>4304328.8</v>
      </c>
      <c r="N19" s="15">
        <v>2390115.4</v>
      </c>
      <c r="O19" s="15">
        <f t="shared" si="1"/>
        <v>55.528178981122444</v>
      </c>
      <c r="P19" s="15">
        <v>-329113.59999999998</v>
      </c>
      <c r="Q19" s="15">
        <v>898474</v>
      </c>
      <c r="T19" s="11"/>
      <c r="U19" s="11"/>
    </row>
    <row r="20" spans="1:21" ht="13.9" customHeight="1" x14ac:dyDescent="0.2">
      <c r="A20" s="9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6" t="str">
        <f>IF(A20="= Подпорожский район =","Подпорожский муниципальный район",A20)</f>
        <v>Подпорожский муниципальный район</v>
      </c>
      <c r="J20" s="15">
        <v>2129700.7000000002</v>
      </c>
      <c r="K20" s="15">
        <v>1899171.7</v>
      </c>
      <c r="L20" s="15">
        <f>K20/J20*100</f>
        <v>89.175521236387809</v>
      </c>
      <c r="M20" s="15">
        <v>2228505.5</v>
      </c>
      <c r="N20" s="15">
        <v>1701927.4</v>
      </c>
      <c r="O20" s="15">
        <f t="shared" si="1"/>
        <v>76.370796482216434</v>
      </c>
      <c r="P20" s="15">
        <v>-90593.4</v>
      </c>
      <c r="Q20" s="15">
        <v>197244.3</v>
      </c>
      <c r="T20" s="11"/>
      <c r="U20" s="11"/>
    </row>
    <row r="21" spans="1:21" ht="13.9" customHeight="1" x14ac:dyDescent="0.2">
      <c r="A21" s="9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6" t="str">
        <f>IF(A21="= Приозерский район =","Приозерский муниципальный район",A21)</f>
        <v>Приозерский муниципальный район</v>
      </c>
      <c r="J21" s="15">
        <v>3409678.9</v>
      </c>
      <c r="K21" s="15">
        <v>2726330.9</v>
      </c>
      <c r="L21" s="15">
        <f t="shared" si="0"/>
        <v>79.958582023662103</v>
      </c>
      <c r="M21" s="15">
        <v>3588946.9</v>
      </c>
      <c r="N21" s="15">
        <v>2419893</v>
      </c>
      <c r="O21" s="15">
        <f t="shared" si="1"/>
        <v>67.426269249065797</v>
      </c>
      <c r="P21" s="15">
        <v>-137775.29999999999</v>
      </c>
      <c r="Q21" s="15">
        <v>306437.90000000002</v>
      </c>
      <c r="T21" s="11"/>
      <c r="U21" s="11"/>
    </row>
    <row r="22" spans="1:21" ht="13.9" customHeight="1" x14ac:dyDescent="0.2">
      <c r="A22" s="9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6" t="str">
        <f>IF(A22="= Сланцевский район =","Сланцевский муниципальный район",A22)</f>
        <v>Сланцевский муниципальный район</v>
      </c>
      <c r="J22" s="15">
        <v>1873002.7</v>
      </c>
      <c r="K22" s="15">
        <v>1540202.7</v>
      </c>
      <c r="L22" s="15">
        <f t="shared" si="0"/>
        <v>82.231739441699688</v>
      </c>
      <c r="M22" s="15">
        <v>1965589.7</v>
      </c>
      <c r="N22" s="15">
        <v>1335238.7</v>
      </c>
      <c r="O22" s="15">
        <f t="shared" si="1"/>
        <v>67.930692758514141</v>
      </c>
      <c r="P22" s="15">
        <v>-88241.600000000006</v>
      </c>
      <c r="Q22" s="15">
        <v>204964</v>
      </c>
      <c r="T22" s="11"/>
      <c r="U22" s="11"/>
    </row>
    <row r="23" spans="1:21" ht="13.9" customHeight="1" x14ac:dyDescent="0.2">
      <c r="A23" s="9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6" t="str">
        <f>IF(A23="= Тихвинский район =","Тихвинский муниципальный район",A23)</f>
        <v>Тихвинский муниципальный район</v>
      </c>
      <c r="J23" s="15">
        <v>3450134.1</v>
      </c>
      <c r="K23" s="15">
        <v>2972408.8</v>
      </c>
      <c r="L23" s="15">
        <f t="shared" si="0"/>
        <v>86.153428065303302</v>
      </c>
      <c r="M23" s="15">
        <v>3687999.1</v>
      </c>
      <c r="N23" s="15">
        <v>2829137.5</v>
      </c>
      <c r="O23" s="15">
        <f t="shared" si="1"/>
        <v>76.711989978522496</v>
      </c>
      <c r="P23" s="15">
        <v>-229175.6</v>
      </c>
      <c r="Q23" s="15">
        <v>143271.29999999999</v>
      </c>
      <c r="T23" s="11"/>
      <c r="U23" s="11"/>
    </row>
    <row r="24" spans="1:21" ht="13.9" customHeight="1" x14ac:dyDescent="0.2">
      <c r="A24" s="9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0" t="str">
        <f>IF(A24="= Тосненский район =","Тосненский район",A24)</f>
        <v>Тосненский район</v>
      </c>
      <c r="J24" s="15">
        <v>5570039.2999999998</v>
      </c>
      <c r="K24" s="15">
        <v>4180716.8</v>
      </c>
      <c r="L24" s="15">
        <f t="shared" si="0"/>
        <v>75.057222666274555</v>
      </c>
      <c r="M24" s="15">
        <v>5859831.7000000002</v>
      </c>
      <c r="N24" s="15">
        <v>3765774.2</v>
      </c>
      <c r="O24" s="15">
        <f t="shared" si="1"/>
        <v>64.264204038488003</v>
      </c>
      <c r="P24" s="15">
        <v>-374947.2</v>
      </c>
      <c r="Q24" s="15">
        <v>414942.5</v>
      </c>
      <c r="T24" s="11"/>
      <c r="U24" s="11"/>
    </row>
    <row r="25" spans="1:21" ht="13.9" customHeight="1" x14ac:dyDescent="0.2">
      <c r="A25" s="9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0" t="str">
        <f>IF(A25="= Сосновоборский городской округ =","Сосновоборский городской округ",A25)</f>
        <v>Сосновоборский городской округ</v>
      </c>
      <c r="J25" s="15">
        <v>3259629</v>
      </c>
      <c r="K25" s="15">
        <v>2493474.2000000002</v>
      </c>
      <c r="L25" s="15">
        <f t="shared" si="0"/>
        <v>76.495644136188517</v>
      </c>
      <c r="M25" s="15">
        <v>3605365.4</v>
      </c>
      <c r="N25" s="15">
        <v>2508054.9</v>
      </c>
      <c r="O25" s="15">
        <f t="shared" si="1"/>
        <v>69.564513488702147</v>
      </c>
      <c r="P25" s="15">
        <v>-330469.5</v>
      </c>
      <c r="Q25" s="15">
        <v>-14580.7</v>
      </c>
      <c r="T25" s="11"/>
      <c r="U25" s="11"/>
    </row>
    <row r="26" spans="1:21" ht="12.95" customHeight="1" x14ac:dyDescent="0.2">
      <c r="I26" s="4" t="s">
        <v>1</v>
      </c>
      <c r="J26" s="3">
        <f>SUM(J8:J25)</f>
        <v>93972899.099999994</v>
      </c>
      <c r="K26" s="3">
        <f>SUM(K8:K25)</f>
        <v>75921727.500000015</v>
      </c>
      <c r="L26" s="3">
        <f>K26/J26*100</f>
        <v>80.791087885038991</v>
      </c>
      <c r="M26" s="3">
        <f>SUM(M8:M25)</f>
        <v>99841013.500000015</v>
      </c>
      <c r="N26" s="3">
        <f>SUM(N8:N25)</f>
        <v>68334658.300000012</v>
      </c>
      <c r="O26" s="3">
        <f t="shared" si="1"/>
        <v>68.443474184083669</v>
      </c>
      <c r="P26" s="3">
        <f>SUM(P8:P25)</f>
        <v>-5668248.0999999996</v>
      </c>
      <c r="Q26" s="3">
        <f>SUM(Q8:Q25)</f>
        <v>7587069.1999999983</v>
      </c>
    </row>
    <row r="28" spans="1:21" x14ac:dyDescent="0.2">
      <c r="J28" s="17"/>
      <c r="K28" s="17"/>
      <c r="L28" s="17"/>
      <c r="M28" s="17"/>
      <c r="N28" s="17"/>
      <c r="O28" s="17"/>
      <c r="P28" s="18"/>
      <c r="Q28" s="17"/>
    </row>
    <row r="29" spans="1:21" x14ac:dyDescent="0.2">
      <c r="J29" s="19"/>
      <c r="K29" s="19"/>
      <c r="L29" s="19"/>
      <c r="M29" s="19"/>
      <c r="N29" s="19"/>
      <c r="O29" s="19"/>
      <c r="P29" s="19"/>
      <c r="Q29" s="19"/>
    </row>
    <row r="30" spans="1:21" x14ac:dyDescent="0.2">
      <c r="J30" s="19"/>
      <c r="K30" s="19"/>
      <c r="L30" s="19"/>
      <c r="M30" s="19"/>
      <c r="N30" s="19"/>
      <c r="O30" s="19"/>
      <c r="P30" s="19"/>
      <c r="Q30" s="19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2021-04-17T06:55:57Z</cp:lastPrinted>
  <dcterms:created xsi:type="dcterms:W3CDTF">2021-02-17T06:59:43Z</dcterms:created>
  <dcterms:modified xsi:type="dcterms:W3CDTF">2021-11-19T06:20:11Z</dcterms:modified>
</cp:coreProperties>
</file>