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P26" i="1" l="1"/>
  <c r="N26" i="1"/>
  <c r="M26" i="1"/>
  <c r="J26" i="1"/>
  <c r="K26" i="1"/>
  <c r="I24" i="1" l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I12" i="1"/>
  <c r="I11" i="1"/>
  <c r="I10" i="1"/>
  <c r="I9" i="1"/>
  <c r="I8" i="1"/>
  <c r="O9" i="1" l="1"/>
  <c r="L10" i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L20" i="1"/>
  <c r="Q26" i="1" l="1"/>
  <c r="L26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<sst xmlns="http://schemas.openxmlformats.org/spreadsheetml/2006/main" count="81" uniqueCount="41">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</sst>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view="pageBreakPreview" topLeftCell="I1" zoomScaleNormal="100" zoomScaleSheetLayoutView="100" workbookViewId="0">
      <selection activeCell="Q26" sqref="Q2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20" t="s">
        <v>15</v>
      </c>
      <c r="C2" s="21" t="s">
        <v>15</v>
      </c>
      <c r="D2" s="21" t="s">
        <v>15</v>
      </c>
      <c r="E2" s="21" t="s">
        <v>15</v>
      </c>
      <c r="F2" s="22" t="s">
        <v>15</v>
      </c>
      <c r="I2" s="31" t="s">
        <v>37</v>
      </c>
      <c r="J2" s="31" t="s">
        <v>38</v>
      </c>
      <c r="K2" s="31" t="s">
        <v>38</v>
      </c>
      <c r="L2" s="31" t="s">
        <v>38</v>
      </c>
      <c r="M2" s="31" t="s">
        <v>39</v>
      </c>
      <c r="N2" s="31" t="s">
        <v>39</v>
      </c>
      <c r="O2" s="31" t="s">
        <v>39</v>
      </c>
      <c r="P2" s="31" t="s">
        <v>39</v>
      </c>
      <c r="Q2" s="31" t="s">
        <v>39</v>
      </c>
    </row>
    <row r="3" spans="1:24" ht="15.75" x14ac:dyDescent="0.2">
      <c r="I3" s="31" t="s">
        <v>40</v>
      </c>
      <c r="J3" s="31"/>
      <c r="K3" s="31"/>
      <c r="L3" s="31"/>
      <c r="M3" s="31"/>
      <c r="N3" s="31"/>
      <c r="O3" s="31"/>
      <c r="P3" s="31"/>
      <c r="Q3" s="31"/>
    </row>
    <row r="4" spans="1:24" ht="25.35" customHeight="1" x14ac:dyDescent="0.2">
      <c r="A4" s="26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7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9" t="s">
        <v>18</v>
      </c>
      <c r="J5" s="23" t="s">
        <v>20</v>
      </c>
      <c r="K5" s="24" t="s">
        <v>20</v>
      </c>
      <c r="L5" s="25" t="s">
        <v>20</v>
      </c>
      <c r="M5" s="23" t="s">
        <v>16</v>
      </c>
      <c r="N5" s="24" t="s">
        <v>16</v>
      </c>
      <c r="O5" s="25" t="s">
        <v>16</v>
      </c>
      <c r="P5" s="23" t="s">
        <v>21</v>
      </c>
      <c r="Q5" s="25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7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30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8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15">
        <v>2603877.5</v>
      </c>
      <c r="K8" s="15">
        <v>1557556.5</v>
      </c>
      <c r="L8" s="15">
        <f t="shared" ref="L8:L26" si="0">K8/J8*100</f>
        <v>59.816811658766589</v>
      </c>
      <c r="M8" s="15">
        <v>2805225.6</v>
      </c>
      <c r="N8" s="15">
        <v>1279533.2</v>
      </c>
      <c r="O8" s="15">
        <f t="shared" ref="O8:O26" si="1">N8/M8*100</f>
        <v>45.612488350313072</v>
      </c>
      <c r="P8" s="15">
        <v>-135340.6</v>
      </c>
      <c r="Q8" s="15">
        <v>278023.30482999998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15">
        <v>2615250.5</v>
      </c>
      <c r="K9" s="15">
        <v>1651563</v>
      </c>
      <c r="L9" s="15">
        <f t="shared" si="0"/>
        <v>63.151235417027927</v>
      </c>
      <c r="M9" s="15">
        <v>2766430.2</v>
      </c>
      <c r="N9" s="15">
        <v>1474077.8</v>
      </c>
      <c r="O9" s="15">
        <f t="shared" si="1"/>
        <v>53.284474699560469</v>
      </c>
      <c r="P9" s="15">
        <v>-160031.9</v>
      </c>
      <c r="Q9" s="15">
        <v>177485.23146000001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15">
        <v>5080110.2</v>
      </c>
      <c r="K10" s="15">
        <v>2929739.5</v>
      </c>
      <c r="L10" s="15">
        <f t="shared" si="0"/>
        <v>57.670786354201532</v>
      </c>
      <c r="M10" s="15">
        <v>5327628.2</v>
      </c>
      <c r="N10" s="15">
        <v>2646842.2999999998</v>
      </c>
      <c r="O10" s="15">
        <f t="shared" si="1"/>
        <v>49.681437980225418</v>
      </c>
      <c r="P10" s="15">
        <v>-179382.9</v>
      </c>
      <c r="Q10" s="15">
        <v>282897.16210000002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15">
        <v>20894504.5</v>
      </c>
      <c r="K11" s="15">
        <v>14001890.9</v>
      </c>
      <c r="L11" s="15">
        <f t="shared" si="0"/>
        <v>67.012313692339532</v>
      </c>
      <c r="M11" s="15">
        <v>23146697.199999999</v>
      </c>
      <c r="N11" s="15">
        <v>12380393.800000001</v>
      </c>
      <c r="O11" s="15">
        <f t="shared" si="1"/>
        <v>53.48665381080805</v>
      </c>
      <c r="P11" s="15">
        <v>-1713805.8</v>
      </c>
      <c r="Q11" s="15">
        <v>1621497.1336999999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15">
        <v>8191018.7000000002</v>
      </c>
      <c r="K12" s="15">
        <v>5594334.9000000004</v>
      </c>
      <c r="L12" s="15">
        <f t="shared" si="0"/>
        <v>68.298402248794773</v>
      </c>
      <c r="M12" s="15">
        <v>8718039.9000000004</v>
      </c>
      <c r="N12" s="15">
        <v>4761062.4000000004</v>
      </c>
      <c r="O12" s="15">
        <f t="shared" si="1"/>
        <v>54.611615163633289</v>
      </c>
      <c r="P12" s="15">
        <v>-460115.5</v>
      </c>
      <c r="Q12" s="15">
        <v>833272.43402000004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15">
        <v>9988982.9000000004</v>
      </c>
      <c r="K13" s="15">
        <v>6215821.7999999998</v>
      </c>
      <c r="L13" s="15">
        <f t="shared" si="0"/>
        <v>62.226773859028228</v>
      </c>
      <c r="M13" s="15">
        <v>10716742.6</v>
      </c>
      <c r="N13" s="15">
        <v>5592663.9000000004</v>
      </c>
      <c r="O13" s="15">
        <f t="shared" si="1"/>
        <v>52.186229610478854</v>
      </c>
      <c r="P13" s="15">
        <v>-405113.8</v>
      </c>
      <c r="Q13" s="15">
        <v>623157.89084000001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15">
        <v>3872634.2</v>
      </c>
      <c r="K14" s="15">
        <v>2603948.1</v>
      </c>
      <c r="L14" s="15">
        <f t="shared" si="0"/>
        <v>67.239712441727647</v>
      </c>
      <c r="M14" s="15">
        <v>4534727.4000000004</v>
      </c>
      <c r="N14" s="15">
        <v>2266418.7999999998</v>
      </c>
      <c r="O14" s="15">
        <f t="shared" si="1"/>
        <v>49.979163025323189</v>
      </c>
      <c r="P14" s="15">
        <v>-596078.5</v>
      </c>
      <c r="Q14" s="15">
        <v>337529.28307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15">
        <v>2998589.7</v>
      </c>
      <c r="K15" s="15">
        <v>2119444</v>
      </c>
      <c r="L15" s="15">
        <f t="shared" si="0"/>
        <v>70.681360640970652</v>
      </c>
      <c r="M15" s="15">
        <v>3179282.7</v>
      </c>
      <c r="N15" s="15">
        <v>1925489.8</v>
      </c>
      <c r="O15" s="15">
        <f t="shared" si="1"/>
        <v>60.563654814339095</v>
      </c>
      <c r="P15" s="15">
        <v>-113794.5</v>
      </c>
      <c r="Q15" s="15">
        <v>193954.15474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15">
        <v>4552020.8</v>
      </c>
      <c r="K16" s="15">
        <v>3012200.8</v>
      </c>
      <c r="L16" s="15">
        <f t="shared" si="0"/>
        <v>66.172825923818266</v>
      </c>
      <c r="M16" s="15">
        <v>5135012.5</v>
      </c>
      <c r="N16" s="15">
        <v>2570944.5</v>
      </c>
      <c r="O16" s="15">
        <f t="shared" si="1"/>
        <v>50.066956993775577</v>
      </c>
      <c r="P16" s="15">
        <v>-443838.6</v>
      </c>
      <c r="Q16" s="15">
        <v>441256.27065999998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6" t="str">
        <f>IF(A17="= Лодейнопольский район =","Лодейнопольский муниципальный район",A17)</f>
        <v>Лодейнопольский муниципальный район</v>
      </c>
      <c r="J17" s="15">
        <v>2257508.7999999998</v>
      </c>
      <c r="K17" s="15">
        <v>1041672.2</v>
      </c>
      <c r="L17" s="15">
        <f t="shared" si="0"/>
        <v>46.142553242760343</v>
      </c>
      <c r="M17" s="15">
        <v>2228659.2999999998</v>
      </c>
      <c r="N17" s="15">
        <v>951417</v>
      </c>
      <c r="O17" s="15">
        <f t="shared" si="1"/>
        <v>42.690105212582296</v>
      </c>
      <c r="P17" s="15">
        <v>-47455.1</v>
      </c>
      <c r="Q17" s="15">
        <v>90255.225219999993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6" t="str">
        <f>IF(A18="= Ломоносовский район =","Ломоносовский муниципальный район",A18)</f>
        <v>Ломоносовский муниципальный район</v>
      </c>
      <c r="J18" s="15">
        <v>5305114.3</v>
      </c>
      <c r="K18" s="15">
        <v>3048343.1</v>
      </c>
      <c r="L18" s="15">
        <f t="shared" si="0"/>
        <v>57.460460371230837</v>
      </c>
      <c r="M18" s="15">
        <v>5801771.4000000004</v>
      </c>
      <c r="N18" s="15">
        <v>2654917.4</v>
      </c>
      <c r="O18" s="15">
        <f t="shared" si="1"/>
        <v>45.760462054744174</v>
      </c>
      <c r="P18" s="15">
        <v>-538983</v>
      </c>
      <c r="Q18" s="15">
        <v>393425.69342999998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6" t="str">
        <f>IF(A19="= Лужский район =","Лужский муниципальный район",A19)</f>
        <v>Лужский муниципальный район</v>
      </c>
      <c r="J19" s="15">
        <v>3892464.8</v>
      </c>
      <c r="K19" s="15">
        <v>2124283.6</v>
      </c>
      <c r="L19" s="15">
        <f t="shared" si="0"/>
        <v>54.574253311166757</v>
      </c>
      <c r="M19" s="15">
        <v>4224912.9000000004</v>
      </c>
      <c r="N19" s="15">
        <v>1737270.2</v>
      </c>
      <c r="O19" s="15">
        <f t="shared" si="1"/>
        <v>41.119668999566827</v>
      </c>
      <c r="P19" s="15">
        <v>-329605.2</v>
      </c>
      <c r="Q19" s="15">
        <v>387013.39642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6" t="str">
        <f>IF(A20="= Подпорожский район =","Подпорожский муниципальный район",A20)</f>
        <v>Подпорожский муниципальный район</v>
      </c>
      <c r="J20" s="15">
        <v>2121787.6</v>
      </c>
      <c r="K20" s="15">
        <v>1558383.8</v>
      </c>
      <c r="L20" s="15">
        <f t="shared" si="0"/>
        <v>73.446738966709006</v>
      </c>
      <c r="M20" s="15">
        <v>2217526.6</v>
      </c>
      <c r="N20" s="15">
        <v>1372518.6</v>
      </c>
      <c r="O20" s="15">
        <f t="shared" si="1"/>
        <v>61.894121134781429</v>
      </c>
      <c r="P20" s="15">
        <v>-87593.4</v>
      </c>
      <c r="Q20" s="15">
        <v>185865.25171000001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6" t="str">
        <f>IF(A21="= Приозерский район =","Приозерский муниципальный район",A21)</f>
        <v>Приозерский муниципальный район</v>
      </c>
      <c r="J21" s="15">
        <v>3374725.1</v>
      </c>
      <c r="K21" s="15">
        <v>2136866.2999999998</v>
      </c>
      <c r="L21" s="15">
        <f t="shared" si="0"/>
        <v>63.319714545045457</v>
      </c>
      <c r="M21" s="15">
        <v>3577385.1</v>
      </c>
      <c r="N21" s="15">
        <v>1807054.7</v>
      </c>
      <c r="O21" s="15">
        <f t="shared" si="1"/>
        <v>50.513284130355437</v>
      </c>
      <c r="P21" s="15">
        <v>-128467.3</v>
      </c>
      <c r="Q21" s="15">
        <v>329811.62329999998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6" t="str">
        <f>IF(A22="= Сланцевский район =","Сланцевский муниципальный район",A22)</f>
        <v>Сланцевский муниципальный район</v>
      </c>
      <c r="J22" s="15">
        <v>1782076.1</v>
      </c>
      <c r="K22" s="15">
        <v>1204236.5</v>
      </c>
      <c r="L22" s="15">
        <f t="shared" si="0"/>
        <v>67.574920060933422</v>
      </c>
      <c r="M22" s="15">
        <v>1925509.1</v>
      </c>
      <c r="N22" s="15">
        <v>1015158.4</v>
      </c>
      <c r="O22" s="15">
        <f t="shared" si="1"/>
        <v>52.721558158307325</v>
      </c>
      <c r="P22" s="15">
        <v>-110556.5</v>
      </c>
      <c r="Q22" s="15">
        <v>189078.07133000001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6" t="str">
        <f>IF(A23="= Тихвинский район =","Тихвинский муниципальный район",A23)</f>
        <v>Тихвинский муниципальный район</v>
      </c>
      <c r="J23" s="15">
        <v>3318305.3</v>
      </c>
      <c r="K23" s="15">
        <v>2426648.1</v>
      </c>
      <c r="L23" s="15">
        <f t="shared" si="0"/>
        <v>73.129139142200088</v>
      </c>
      <c r="M23" s="15">
        <v>3654516.6</v>
      </c>
      <c r="N23" s="15">
        <v>2360575.5</v>
      </c>
      <c r="O23" s="15">
        <f t="shared" si="1"/>
        <v>64.593371938712778</v>
      </c>
      <c r="P23" s="15">
        <v>-244734.8</v>
      </c>
      <c r="Q23" s="15">
        <v>66072.566609999994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15">
        <v>5501475.7999999998</v>
      </c>
      <c r="K24" s="15">
        <v>3219444.1</v>
      </c>
      <c r="L24" s="15">
        <f t="shared" si="0"/>
        <v>58.51964485602209</v>
      </c>
      <c r="M24" s="15">
        <v>5931144.7999999998</v>
      </c>
      <c r="N24" s="15">
        <v>2812688.6</v>
      </c>
      <c r="O24" s="15">
        <f t="shared" si="1"/>
        <v>47.422355967434818</v>
      </c>
      <c r="P24" s="15">
        <v>-365434.4</v>
      </c>
      <c r="Q24" s="15">
        <v>406755.44235000003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15">
        <v>3120955.2</v>
      </c>
      <c r="K25" s="15">
        <v>1971372.6</v>
      </c>
      <c r="L25" s="15">
        <f>K25/J25*100</f>
        <v>63.165680814642897</v>
      </c>
      <c r="M25" s="15">
        <v>3544420</v>
      </c>
      <c r="N25" s="15">
        <v>1845879.5</v>
      </c>
      <c r="O25" s="15">
        <f>N25/M25*100</f>
        <v>52.078464177495896</v>
      </c>
      <c r="P25" s="15">
        <v>-323741.8</v>
      </c>
      <c r="Q25" s="15">
        <v>125493.21298</v>
      </c>
      <c r="T25" s="11"/>
      <c r="U25" s="11"/>
    </row>
    <row r="26" spans="1:21" ht="12.95" customHeight="1" x14ac:dyDescent="0.2">
      <c r="I26" s="4" t="s">
        <v>1</v>
      </c>
      <c r="J26" s="3">
        <f>SUM(J8:J25)</f>
        <v>91471401.99999997</v>
      </c>
      <c r="K26" s="3">
        <f>SUM(K8:K25)</f>
        <v>58417749.799999997</v>
      </c>
      <c r="L26" s="3">
        <f t="shared" si="0"/>
        <v>63.86449592190575</v>
      </c>
      <c r="M26" s="3">
        <f>SUM(M8:M25)</f>
        <v>99435632.099999994</v>
      </c>
      <c r="N26" s="3">
        <f>SUM(N8:N25)</f>
        <v>51454906.400000006</v>
      </c>
      <c r="O26" s="3">
        <f t="shared" si="1"/>
        <v>51.746949572617055</v>
      </c>
      <c r="P26" s="3">
        <f>SUM(P8:P25)</f>
        <v>-6384073.5999999996</v>
      </c>
      <c r="Q26" s="3">
        <f>SUM(Q8:Q25)</f>
        <v>6962843.348770001</v>
      </c>
    </row>
    <row r="28" spans="1:21" x14ac:dyDescent="0.2">
      <c r="J28" s="17"/>
      <c r="K28" s="17"/>
      <c r="L28" s="17"/>
      <c r="M28" s="17"/>
      <c r="N28" s="17"/>
      <c r="O28" s="17"/>
      <c r="P28" s="18"/>
      <c r="Q28" s="17"/>
    </row>
    <row r="29" spans="1:21" x14ac:dyDescent="0.2">
      <c r="J29" s="19"/>
      <c r="K29" s="19"/>
      <c r="L29" s="19"/>
      <c r="M29" s="19"/>
      <c r="N29" s="19"/>
      <c r="O29" s="19"/>
      <c r="P29" s="19"/>
      <c r="Q29" s="19"/>
    </row>
    <row r="30" spans="1:21" x14ac:dyDescent="0.2">
      <c r="J30" s="19"/>
      <c r="K30" s="19"/>
      <c r="L30" s="19"/>
      <c r="M30" s="19"/>
      <c r="N30" s="19"/>
      <c r="O30" s="19"/>
      <c r="P30" s="19"/>
      <c r="Q30" s="19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2021-04-17T06:55:57Z</cp:lastPrinted>
  <dcterms:created xsi:type="dcterms:W3CDTF">2021-02-17T06:59:43Z</dcterms:created>
  <dcterms:modified xsi:type="dcterms:W3CDTF">2021-09-17T06:08:27Z</dcterms:modified>
</cp:coreProperties>
</file>