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Q26" i="1" l="1"/>
  <c r="Q13" i="1"/>
  <c r="Q14" i="1"/>
  <c r="Q15" i="1"/>
  <c r="Q16" i="1"/>
  <c r="Q17" i="1"/>
  <c r="Q18" i="1"/>
  <c r="Q19" i="1"/>
  <c r="Q20" i="1"/>
  <c r="Q9" i="1" l="1"/>
  <c r="P26" i="1" l="1"/>
  <c r="N26" i="1"/>
  <c r="M26" i="1"/>
  <c r="J26" i="1"/>
  <c r="K26" i="1"/>
  <c r="Q24" i="1" l="1"/>
  <c r="I24" i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I14" i="1"/>
  <c r="I13" i="1"/>
  <c r="Q12" i="1"/>
  <c r="I12" i="1"/>
  <c r="I11" i="1"/>
  <c r="I10" i="1"/>
  <c r="I9" i="1"/>
  <c r="I8" i="1"/>
  <c r="O9" i="1" l="1"/>
  <c r="L10" i="1"/>
  <c r="Q22" i="1"/>
  <c r="L9" i="1"/>
  <c r="Q25" i="1"/>
  <c r="O11" i="1"/>
  <c r="L18" i="1"/>
  <c r="O25" i="1"/>
  <c r="O24" i="1"/>
  <c r="O10" i="1"/>
  <c r="O13" i="1"/>
  <c r="O14" i="1"/>
  <c r="O20" i="1"/>
  <c r="L21" i="1"/>
  <c r="Q21" i="1"/>
  <c r="L22" i="1"/>
  <c r="L23" i="1"/>
  <c r="Q11" i="1"/>
  <c r="Q23" i="1"/>
  <c r="Q8" i="1"/>
  <c r="O26" i="1"/>
  <c r="O12" i="1"/>
  <c r="L13" i="1"/>
  <c r="L14" i="1"/>
  <c r="O21" i="1"/>
  <c r="O22" i="1"/>
  <c r="L24" i="1"/>
  <c r="O8" i="1"/>
  <c r="Q10" i="1"/>
  <c r="L11" i="1"/>
  <c r="L15" i="1"/>
  <c r="L19" i="1"/>
  <c r="L25" i="1"/>
  <c r="L8" i="1"/>
  <c r="L12" i="1"/>
  <c r="L16" i="1"/>
  <c r="L20" i="1"/>
  <c r="L26" i="1" l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<sst xmlns="http://schemas.openxmlformats.org/spreadsheetml/2006/main" count="81" uniqueCount="41">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</sst>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8"/>
  <sheetViews>
    <sheetView tabSelected="1" view="pageBreakPreview" topLeftCell="I4" zoomScaleNormal="100" zoomScaleSheetLayoutView="100" workbookViewId="0">
      <selection activeCell="J26" sqref="J26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9" width="14.5703125" style="11" customWidth="1"/>
    <col min="20" max="24" width="8.85546875" customWidth="1"/>
  </cols>
  <sheetData>
    <row r="2" spans="1:24" ht="20.25" customHeight="1" x14ac:dyDescent="0.2">
      <c r="B2" s="16" t="s">
        <v>15</v>
      </c>
      <c r="C2" s="17" t="s">
        <v>15</v>
      </c>
      <c r="D2" s="17" t="s">
        <v>15</v>
      </c>
      <c r="E2" s="17" t="s">
        <v>15</v>
      </c>
      <c r="F2" s="18" t="s">
        <v>15</v>
      </c>
      <c r="I2" s="27" t="s">
        <v>37</v>
      </c>
      <c r="J2" s="27" t="s">
        <v>38</v>
      </c>
      <c r="K2" s="27" t="s">
        <v>38</v>
      </c>
      <c r="L2" s="27" t="s">
        <v>38</v>
      </c>
      <c r="M2" s="27" t="s">
        <v>39</v>
      </c>
      <c r="N2" s="27" t="s">
        <v>39</v>
      </c>
      <c r="O2" s="27" t="s">
        <v>39</v>
      </c>
      <c r="P2" s="27" t="s">
        <v>39</v>
      </c>
      <c r="Q2" s="27" t="s">
        <v>39</v>
      </c>
    </row>
    <row r="3" spans="1:24" ht="15.75" x14ac:dyDescent="0.2">
      <c r="I3" s="27" t="s">
        <v>40</v>
      </c>
      <c r="J3" s="27"/>
      <c r="K3" s="27"/>
      <c r="L3" s="27"/>
      <c r="M3" s="27"/>
      <c r="N3" s="27"/>
      <c r="O3" s="27"/>
      <c r="P3" s="27"/>
      <c r="Q3" s="27"/>
    </row>
    <row r="4" spans="1:24" ht="25.35" customHeight="1" x14ac:dyDescent="0.2">
      <c r="A4" s="22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4" t="s">
        <v>26</v>
      </c>
    </row>
    <row r="5" spans="1:24" ht="13.9" customHeight="1" x14ac:dyDescent="0.2">
      <c r="A5" s="23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5" t="s">
        <v>18</v>
      </c>
      <c r="J5" s="19" t="s">
        <v>20</v>
      </c>
      <c r="K5" s="20" t="s">
        <v>20</v>
      </c>
      <c r="L5" s="21" t="s">
        <v>20</v>
      </c>
      <c r="M5" s="19" t="s">
        <v>16</v>
      </c>
      <c r="N5" s="20" t="s">
        <v>16</v>
      </c>
      <c r="O5" s="21" t="s">
        <v>16</v>
      </c>
      <c r="P5" s="19" t="s">
        <v>21</v>
      </c>
      <c r="Q5" s="21" t="s">
        <v>21</v>
      </c>
      <c r="R5" s="12"/>
      <c r="S5" s="13"/>
      <c r="T5" s="7"/>
      <c r="U5" s="7"/>
      <c r="V5" s="7"/>
      <c r="W5" s="8"/>
    </row>
    <row r="6" spans="1:24" ht="73.349999999999994" customHeight="1" x14ac:dyDescent="0.2">
      <c r="A6" s="23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26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2"/>
      <c r="S6" s="13"/>
      <c r="T6" s="7"/>
      <c r="U6" s="7"/>
      <c r="V6" s="7"/>
      <c r="W6" s="7"/>
      <c r="X6" s="7"/>
    </row>
    <row r="7" spans="1:24" ht="13.9" customHeight="1" x14ac:dyDescent="0.2">
      <c r="A7" s="24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2"/>
      <c r="S7" s="13"/>
      <c r="T7" s="7"/>
      <c r="U7" s="7"/>
      <c r="V7" s="7"/>
      <c r="W7" s="7"/>
      <c r="X7" s="7"/>
    </row>
    <row r="8" spans="1:24" ht="13.9" customHeight="1" x14ac:dyDescent="0.2">
      <c r="A8" s="9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0" t="str">
        <f>IF(A8="= Бокситогорский район =","Бокситогорский муниципальный район",A8)</f>
        <v>Бокситогорский муниципальный район</v>
      </c>
      <c r="J8" s="15">
        <v>2488192.4</v>
      </c>
      <c r="K8" s="15">
        <v>886627.2</v>
      </c>
      <c r="L8" s="15">
        <f t="shared" ref="L8:L26" si="0">K8/J8*100</f>
        <v>35.633385906974077</v>
      </c>
      <c r="M8" s="15">
        <v>2694388.5</v>
      </c>
      <c r="N8" s="15">
        <v>737625.59999999998</v>
      </c>
      <c r="O8" s="15">
        <f t="shared" ref="O8:O26" si="1">N8/M8*100</f>
        <v>27.37636387625615</v>
      </c>
      <c r="P8" s="15">
        <v>-148982.6</v>
      </c>
      <c r="Q8" s="15">
        <f t="shared" ref="Q8:Q24" si="2">K8-N8</f>
        <v>149001.59999999998</v>
      </c>
      <c r="T8" s="11"/>
      <c r="U8" s="11"/>
    </row>
    <row r="9" spans="1:24" ht="13.9" customHeight="1" x14ac:dyDescent="0.2">
      <c r="A9" s="9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0" t="str">
        <f>IF(A9="= Волосовский район =","Волосовский муниципальный район",A9)</f>
        <v>Волосовский муниципальный район</v>
      </c>
      <c r="J9" s="15">
        <v>2359543.2000000002</v>
      </c>
      <c r="K9" s="15">
        <v>916434.5</v>
      </c>
      <c r="L9" s="15">
        <f t="shared" si="0"/>
        <v>38.839488083964724</v>
      </c>
      <c r="M9" s="15">
        <v>2691856.7</v>
      </c>
      <c r="N9" s="15">
        <v>797531.9</v>
      </c>
      <c r="O9" s="15">
        <f t="shared" si="1"/>
        <v>29.62757638621699</v>
      </c>
      <c r="P9" s="15">
        <v>-157620.5</v>
      </c>
      <c r="Q9" s="15">
        <f t="shared" si="2"/>
        <v>118902.59999999998</v>
      </c>
      <c r="T9" s="11"/>
      <c r="U9" s="11"/>
    </row>
    <row r="10" spans="1:24" ht="13.9" customHeight="1" x14ac:dyDescent="0.2">
      <c r="A10" s="9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0" t="str">
        <f>IF(A10="= Волховский район =","Волховский муниципальный район",A10)</f>
        <v>Волховский муниципальный район</v>
      </c>
      <c r="J10" s="15">
        <v>4840596.8</v>
      </c>
      <c r="K10" s="15">
        <v>1737167.1</v>
      </c>
      <c r="L10" s="15">
        <f t="shared" si="0"/>
        <v>35.887457100331105</v>
      </c>
      <c r="M10" s="15">
        <v>5207517.5999999996</v>
      </c>
      <c r="N10" s="15">
        <v>1501210.9</v>
      </c>
      <c r="O10" s="15">
        <f t="shared" si="1"/>
        <v>28.827764307508051</v>
      </c>
      <c r="P10" s="15">
        <v>-180768.6</v>
      </c>
      <c r="Q10" s="15">
        <f t="shared" si="2"/>
        <v>235956.20000000019</v>
      </c>
      <c r="T10" s="11"/>
      <c r="U10" s="11"/>
    </row>
    <row r="11" spans="1:24" ht="13.9" customHeight="1" x14ac:dyDescent="0.2">
      <c r="A11" s="9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0" t="str">
        <f>IF(A11="= Всеволожский район =","Всеволожский муниципальный район",A11)</f>
        <v>Всеволожский муниципальный район</v>
      </c>
      <c r="J11" s="15">
        <v>19714261</v>
      </c>
      <c r="K11" s="15">
        <v>8498447.1999999993</v>
      </c>
      <c r="L11" s="15">
        <f t="shared" si="0"/>
        <v>43.108119548584654</v>
      </c>
      <c r="M11" s="15">
        <v>22014257.800000001</v>
      </c>
      <c r="N11" s="15">
        <v>7426208.5</v>
      </c>
      <c r="O11" s="15">
        <f t="shared" si="1"/>
        <v>33.733631028887103</v>
      </c>
      <c r="P11" s="15">
        <v>-1701308.1</v>
      </c>
      <c r="Q11" s="15">
        <f t="shared" si="2"/>
        <v>1072238.6999999993</v>
      </c>
      <c r="T11" s="11"/>
      <c r="U11" s="11"/>
    </row>
    <row r="12" spans="1:24" ht="13.9" customHeight="1" x14ac:dyDescent="0.2">
      <c r="A12" s="9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0" t="str">
        <f>IF(A12="= Выборгский район =","Выборгский район",A12)</f>
        <v>Выборгский район</v>
      </c>
      <c r="J12" s="15">
        <v>7721876.5999999996</v>
      </c>
      <c r="K12" s="15">
        <v>3212569.8</v>
      </c>
      <c r="L12" s="15">
        <f t="shared" si="0"/>
        <v>41.603485349662286</v>
      </c>
      <c r="M12" s="15">
        <v>8783877.4000000004</v>
      </c>
      <c r="N12" s="15">
        <v>2788480.8</v>
      </c>
      <c r="O12" s="15">
        <f t="shared" si="1"/>
        <v>31.745443077336212</v>
      </c>
      <c r="P12" s="15">
        <v>-451208.5</v>
      </c>
      <c r="Q12" s="15">
        <f t="shared" si="2"/>
        <v>424089</v>
      </c>
      <c r="T12" s="11"/>
      <c r="U12" s="11"/>
    </row>
    <row r="13" spans="1:24" ht="13.9" customHeight="1" x14ac:dyDescent="0.2">
      <c r="A13" s="9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0" t="str">
        <f>IF(A13="= Гатчинский район =","Гатчинский муниципальный район",A13)</f>
        <v>Гатчинский муниципальный район</v>
      </c>
      <c r="J13" s="15">
        <v>9880632.0999999996</v>
      </c>
      <c r="K13" s="15">
        <v>3758975.3</v>
      </c>
      <c r="L13" s="15">
        <f t="shared" si="0"/>
        <v>38.043874743600661</v>
      </c>
      <c r="M13" s="15">
        <v>10380404.199999999</v>
      </c>
      <c r="N13" s="15">
        <v>3324903.5</v>
      </c>
      <c r="O13" s="15">
        <f t="shared" si="1"/>
        <v>32.030578346843178</v>
      </c>
      <c r="P13" s="15">
        <v>-391701.9</v>
      </c>
      <c r="Q13" s="15">
        <f t="shared" si="2"/>
        <v>434071.79999999981</v>
      </c>
      <c r="T13" s="11"/>
      <c r="U13" s="11"/>
    </row>
    <row r="14" spans="1:24" ht="13.9" customHeight="1" x14ac:dyDescent="0.2">
      <c r="A14" s="9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0" t="str">
        <f>IF(A14="= Кингисеппский район =","Кингисеппский муниципальный район",A14)</f>
        <v>Кингисеппский муниципальный район</v>
      </c>
      <c r="J14" s="15">
        <v>3785338.3</v>
      </c>
      <c r="K14" s="15">
        <v>1482788.2</v>
      </c>
      <c r="L14" s="15">
        <f t="shared" si="0"/>
        <v>39.171880621607855</v>
      </c>
      <c r="M14" s="15">
        <v>4418429.4000000004</v>
      </c>
      <c r="N14" s="15">
        <v>1335860</v>
      </c>
      <c r="O14" s="15">
        <f t="shared" si="1"/>
        <v>30.233820189590443</v>
      </c>
      <c r="P14" s="15">
        <v>-555740.4</v>
      </c>
      <c r="Q14" s="15">
        <f t="shared" si="2"/>
        <v>146928.19999999995</v>
      </c>
      <c r="T14" s="11"/>
      <c r="U14" s="11"/>
    </row>
    <row r="15" spans="1:24" ht="13.9" customHeight="1" x14ac:dyDescent="0.2">
      <c r="A15" s="9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0" t="str">
        <f>IF(A15="= Киришский район =","Киришский муниципальный район",A15)</f>
        <v>Киришский муниципальный район</v>
      </c>
      <c r="J15" s="15">
        <v>2843280.4</v>
      </c>
      <c r="K15" s="15">
        <v>1199591.8</v>
      </c>
      <c r="L15" s="15">
        <f t="shared" si="0"/>
        <v>42.190414986858137</v>
      </c>
      <c r="M15" s="15">
        <v>3076221.6</v>
      </c>
      <c r="N15" s="15">
        <v>1006921.9</v>
      </c>
      <c r="O15" s="15">
        <f t="shared" si="1"/>
        <v>32.732424088043594</v>
      </c>
      <c r="P15" s="15">
        <v>-97229.3</v>
      </c>
      <c r="Q15" s="15">
        <f t="shared" si="2"/>
        <v>192669.90000000002</v>
      </c>
      <c r="T15" s="11"/>
      <c r="U15" s="11"/>
    </row>
    <row r="16" spans="1:24" ht="13.9" customHeight="1" x14ac:dyDescent="0.2">
      <c r="A16" s="9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0" t="str">
        <f>IF(A16="= Кировский район =","Кировский муниципальный район",A16)</f>
        <v>Кировский муниципальный район</v>
      </c>
      <c r="J16" s="15">
        <v>4377069.9000000004</v>
      </c>
      <c r="K16" s="15">
        <v>1775732.4</v>
      </c>
      <c r="L16" s="15">
        <f t="shared" si="0"/>
        <v>40.568975149334484</v>
      </c>
      <c r="M16" s="15">
        <v>4973737.4000000004</v>
      </c>
      <c r="N16" s="15">
        <v>1499898.2</v>
      </c>
      <c r="O16" s="15">
        <f t="shared" si="1"/>
        <v>30.156360888695083</v>
      </c>
      <c r="P16" s="15">
        <v>-405516.9</v>
      </c>
      <c r="Q16" s="15">
        <f t="shared" si="2"/>
        <v>275834.19999999995</v>
      </c>
      <c r="T16" s="11"/>
      <c r="U16" s="11"/>
    </row>
    <row r="17" spans="1:21" ht="13.9" customHeight="1" x14ac:dyDescent="0.2">
      <c r="A17" s="9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0" t="str">
        <f>IF(A17="= Лодейнопольский район =","Лодейнопольский муниципальный район",A17)</f>
        <v>Лодейнопольский муниципальный район</v>
      </c>
      <c r="J17" s="15">
        <v>2170349.7999999998</v>
      </c>
      <c r="K17" s="15">
        <v>641305.59999999998</v>
      </c>
      <c r="L17" s="15">
        <f t="shared" si="0"/>
        <v>29.54849029405306</v>
      </c>
      <c r="M17" s="15">
        <v>2257165.4</v>
      </c>
      <c r="N17" s="15">
        <v>594592.9</v>
      </c>
      <c r="O17" s="15">
        <f t="shared" si="1"/>
        <v>26.342460326567117</v>
      </c>
      <c r="P17" s="15">
        <v>-43396</v>
      </c>
      <c r="Q17" s="15">
        <f t="shared" si="2"/>
        <v>46712.699999999953</v>
      </c>
      <c r="T17" s="11"/>
      <c r="U17" s="11"/>
    </row>
    <row r="18" spans="1:21" ht="13.9" customHeight="1" x14ac:dyDescent="0.2">
      <c r="A18" s="9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0" t="str">
        <f>IF(A18="= Ломоносовский район =","Ломоносовский муниципальный район",A18)</f>
        <v>Ломоносовский муниципальный район</v>
      </c>
      <c r="J18" s="15">
        <v>5365781.4000000004</v>
      </c>
      <c r="K18" s="15">
        <v>1941650</v>
      </c>
      <c r="L18" s="15">
        <f t="shared" si="0"/>
        <v>36.185782745454368</v>
      </c>
      <c r="M18" s="15">
        <v>5889811.2000000002</v>
      </c>
      <c r="N18" s="15">
        <v>1599161</v>
      </c>
      <c r="O18" s="15">
        <f t="shared" si="1"/>
        <v>27.1513117432355</v>
      </c>
      <c r="P18" s="15">
        <v>-527057.1</v>
      </c>
      <c r="Q18" s="15">
        <f t="shared" si="2"/>
        <v>342489</v>
      </c>
      <c r="T18" s="11"/>
      <c r="U18" s="11"/>
    </row>
    <row r="19" spans="1:21" ht="13.9" customHeight="1" x14ac:dyDescent="0.2">
      <c r="A19" s="9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0" t="str">
        <f>IF(A19="= Лужский район =","Лужский муниципальный район",A19)</f>
        <v>Лужский муниципальный район</v>
      </c>
      <c r="J19" s="15">
        <v>3924821.2</v>
      </c>
      <c r="K19" s="15">
        <v>1201927</v>
      </c>
      <c r="L19" s="15">
        <f t="shared" si="0"/>
        <v>30.623738987141628</v>
      </c>
      <c r="M19" s="15">
        <v>4160374.6</v>
      </c>
      <c r="N19" s="15">
        <v>979544.9</v>
      </c>
      <c r="O19" s="15">
        <f t="shared" si="1"/>
        <v>23.544632254989732</v>
      </c>
      <c r="P19" s="15">
        <v>-325342.7</v>
      </c>
      <c r="Q19" s="15">
        <f t="shared" si="2"/>
        <v>222382.09999999998</v>
      </c>
      <c r="T19" s="11"/>
      <c r="U19" s="11"/>
    </row>
    <row r="20" spans="1:21" ht="13.9" customHeight="1" x14ac:dyDescent="0.2">
      <c r="A20" s="9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0" t="str">
        <f>IF(A20="= Подпорожский район =","Подпорожский муниципальный район",A20)</f>
        <v>Подпорожский муниципальный район</v>
      </c>
      <c r="J20" s="15">
        <v>2044017.4</v>
      </c>
      <c r="K20" s="15">
        <v>582491.69999999995</v>
      </c>
      <c r="L20" s="15">
        <f t="shared" si="0"/>
        <v>28.497394395957688</v>
      </c>
      <c r="M20" s="15">
        <v>2180653.7999999998</v>
      </c>
      <c r="N20" s="15">
        <v>482482.8</v>
      </c>
      <c r="O20" s="15">
        <f t="shared" si="1"/>
        <v>22.125602881117583</v>
      </c>
      <c r="P20" s="15">
        <v>-83399.899999999994</v>
      </c>
      <c r="Q20" s="15">
        <f t="shared" si="2"/>
        <v>100008.89999999997</v>
      </c>
      <c r="T20" s="11"/>
      <c r="U20" s="11"/>
    </row>
    <row r="21" spans="1:21" ht="13.9" customHeight="1" x14ac:dyDescent="0.2">
      <c r="A21" s="9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0" t="str">
        <f>IF(A21="= Приозерский район =","Приозерский муниципальный район",A21)</f>
        <v>Приозерский муниципальный район</v>
      </c>
      <c r="J21" s="15">
        <v>3167539.8</v>
      </c>
      <c r="K21" s="15">
        <v>1276931</v>
      </c>
      <c r="L21" s="15">
        <f t="shared" si="0"/>
        <v>40.313021481213909</v>
      </c>
      <c r="M21" s="15">
        <v>3309924.2</v>
      </c>
      <c r="N21" s="15">
        <v>1034153.8</v>
      </c>
      <c r="O21" s="15">
        <f t="shared" si="1"/>
        <v>31.244032718332342</v>
      </c>
      <c r="P21" s="15">
        <v>-122263.6</v>
      </c>
      <c r="Q21" s="15">
        <f t="shared" si="2"/>
        <v>242777.19999999995</v>
      </c>
      <c r="T21" s="11"/>
      <c r="U21" s="11"/>
    </row>
    <row r="22" spans="1:21" ht="13.9" customHeight="1" x14ac:dyDescent="0.2">
      <c r="A22" s="9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0" t="str">
        <f>IF(A22="= Сланцевский район =","Сланцевский муниципальный район",A22)</f>
        <v>Сланцевский муниципальный район</v>
      </c>
      <c r="J22" s="15">
        <v>1691817.4</v>
      </c>
      <c r="K22" s="15">
        <v>747881.9</v>
      </c>
      <c r="L22" s="15">
        <f t="shared" si="0"/>
        <v>44.205828595922945</v>
      </c>
      <c r="M22" s="15">
        <v>1872920.9</v>
      </c>
      <c r="N22" s="15">
        <v>598884</v>
      </c>
      <c r="O22" s="15">
        <f t="shared" si="1"/>
        <v>31.975936623911881</v>
      </c>
      <c r="P22" s="15">
        <v>-123696.5</v>
      </c>
      <c r="Q22" s="15">
        <f t="shared" si="2"/>
        <v>148997.90000000002</v>
      </c>
      <c r="T22" s="11"/>
      <c r="U22" s="11"/>
    </row>
    <row r="23" spans="1:21" ht="13.9" customHeight="1" x14ac:dyDescent="0.2">
      <c r="A23" s="9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0" t="str">
        <f>IF(A23="= Тихвинский район =","Тихвинский муниципальный район",A23)</f>
        <v>Тихвинский муниципальный район</v>
      </c>
      <c r="J23" s="15">
        <v>3270696.7</v>
      </c>
      <c r="K23" s="15">
        <v>1310732.5</v>
      </c>
      <c r="L23" s="15">
        <f t="shared" si="0"/>
        <v>40.075024382419805</v>
      </c>
      <c r="M23" s="15">
        <v>3548975.5</v>
      </c>
      <c r="N23" s="15">
        <v>1205259.7</v>
      </c>
      <c r="O23" s="15">
        <f t="shared" si="1"/>
        <v>33.960778258401611</v>
      </c>
      <c r="P23" s="15">
        <v>-220719.2</v>
      </c>
      <c r="Q23" s="15">
        <f t="shared" si="2"/>
        <v>105472.80000000005</v>
      </c>
      <c r="T23" s="11"/>
      <c r="U23" s="11"/>
    </row>
    <row r="24" spans="1:21" ht="13.9" customHeight="1" x14ac:dyDescent="0.2">
      <c r="A24" s="9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10" t="str">
        <f>IF(A24="= Тосненский район =","Тосненский район",A24)</f>
        <v>Тосненский район</v>
      </c>
      <c r="J24" s="15">
        <v>5341866.3</v>
      </c>
      <c r="K24" s="15">
        <v>1880786.8</v>
      </c>
      <c r="L24" s="15">
        <f t="shared" si="0"/>
        <v>35.208421446264957</v>
      </c>
      <c r="M24" s="15">
        <v>5734468.4000000004</v>
      </c>
      <c r="N24" s="15">
        <v>1522485.3</v>
      </c>
      <c r="O24" s="15">
        <f t="shared" si="1"/>
        <v>26.549719935678777</v>
      </c>
      <c r="P24" s="15">
        <v>-277416.8</v>
      </c>
      <c r="Q24" s="15">
        <f t="shared" si="2"/>
        <v>358301.5</v>
      </c>
      <c r="T24" s="11"/>
      <c r="U24" s="11"/>
    </row>
    <row r="25" spans="1:21" ht="13.9" customHeight="1" x14ac:dyDescent="0.2">
      <c r="A25" s="9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10" t="str">
        <f>IF(A25="= Сосновоборский городской округ =","Сосновоборский городской округ",A25)</f>
        <v>Сосновоборский городской округ</v>
      </c>
      <c r="J25" s="15">
        <v>2981019.7</v>
      </c>
      <c r="K25" s="15">
        <v>1250760.7</v>
      </c>
      <c r="L25" s="15">
        <f>K25/J25*100</f>
        <v>41.957478509786426</v>
      </c>
      <c r="M25" s="15">
        <v>3372302.2</v>
      </c>
      <c r="N25" s="15">
        <v>1103569.2</v>
      </c>
      <c r="O25" s="15">
        <f>N25/M25*100</f>
        <v>32.724504939088789</v>
      </c>
      <c r="P25" s="15">
        <v>-330602.40000000002</v>
      </c>
      <c r="Q25" s="15">
        <f>K25-N25</f>
        <v>147191.5</v>
      </c>
      <c r="T25" s="11"/>
      <c r="U25" s="11"/>
    </row>
    <row r="26" spans="1:21" ht="12.95" customHeight="1" x14ac:dyDescent="0.2">
      <c r="I26" s="4" t="s">
        <v>1</v>
      </c>
      <c r="J26" s="3">
        <f>SUM(J8:J25)</f>
        <v>87968700.400000006</v>
      </c>
      <c r="K26" s="3">
        <f>SUM(K8:K25)</f>
        <v>34302800.700000003</v>
      </c>
      <c r="L26" s="3">
        <f t="shared" si="0"/>
        <v>38.994324735983028</v>
      </c>
      <c r="M26" s="3">
        <f>SUM(M8:M25)</f>
        <v>96567286.800000012</v>
      </c>
      <c r="N26" s="3">
        <f>SUM(N8:N25)</f>
        <v>29538774.899999995</v>
      </c>
      <c r="O26" s="3">
        <f t="shared" si="1"/>
        <v>30.5888006993275</v>
      </c>
      <c r="P26" s="3">
        <f>SUM(P8:P25)</f>
        <v>-6143971</v>
      </c>
      <c r="Q26" s="3">
        <f>K26-N26</f>
        <v>4764025.8000000082</v>
      </c>
    </row>
    <row r="28" spans="1:21" x14ac:dyDescent="0.2">
      <c r="J28" s="28"/>
      <c r="K28" s="28"/>
      <c r="L28" s="28"/>
      <c r="M28" s="28"/>
      <c r="N28" s="28"/>
      <c r="O28" s="28"/>
      <c r="P28" s="28"/>
      <c r="Q28" s="28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2021-04-17T06:55:57Z</cp:lastPrinted>
  <dcterms:created xsi:type="dcterms:W3CDTF">2021-02-17T06:59:43Z</dcterms:created>
  <dcterms:modified xsi:type="dcterms:W3CDTF">2021-06-18T06:19:13Z</dcterms:modified>
</cp:coreProperties>
</file>