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Q17" i="1" l="1"/>
  <c r="Q9" i="1"/>
  <c r="P26" i="1" l="1"/>
  <c r="N26" i="1"/>
  <c r="Q26" i="1" s="1"/>
  <c r="M26" i="1"/>
  <c r="J26" i="1"/>
  <c r="K26" i="1"/>
  <c r="Q24" i="1" l="1"/>
  <c r="I24" i="1"/>
  <c r="O23" i="1"/>
  <c r="I23" i="1"/>
  <c r="I25" i="1"/>
  <c r="I22" i="1"/>
  <c r="I21" i="1"/>
  <c r="I20" i="1"/>
  <c r="O19" i="1"/>
  <c r="I19" i="1"/>
  <c r="O18" i="1"/>
  <c r="I18" i="1"/>
  <c r="O17" i="1"/>
  <c r="L17" i="1"/>
  <c r="I17" i="1"/>
  <c r="O16" i="1"/>
  <c r="I16" i="1"/>
  <c r="O15" i="1"/>
  <c r="I15" i="1"/>
  <c r="Q14" i="1"/>
  <c r="I14" i="1"/>
  <c r="I13" i="1"/>
  <c r="Q12" i="1"/>
  <c r="I12" i="1"/>
  <c r="I11" i="1"/>
  <c r="I10" i="1"/>
  <c r="I9" i="1"/>
  <c r="I8" i="1"/>
  <c r="O9" i="1" l="1"/>
  <c r="L10" i="1"/>
  <c r="Q22" i="1"/>
  <c r="L9" i="1"/>
  <c r="Q19" i="1"/>
  <c r="Q25" i="1"/>
  <c r="O11" i="1"/>
  <c r="L18" i="1"/>
  <c r="O25" i="1"/>
  <c r="O24" i="1"/>
  <c r="O10" i="1"/>
  <c r="Q15" i="1"/>
  <c r="O13" i="1"/>
  <c r="O14" i="1"/>
  <c r="Q18" i="1"/>
  <c r="O20" i="1"/>
  <c r="L21" i="1"/>
  <c r="Q21" i="1"/>
  <c r="L22" i="1"/>
  <c r="L23" i="1"/>
  <c r="Q11" i="1"/>
  <c r="Q23" i="1"/>
  <c r="Q8" i="1"/>
  <c r="O26" i="1"/>
  <c r="O12" i="1"/>
  <c r="L13" i="1"/>
  <c r="L14" i="1"/>
  <c r="O21" i="1"/>
  <c r="O22" i="1"/>
  <c r="L24" i="1"/>
  <c r="O8" i="1"/>
  <c r="Q10" i="1"/>
  <c r="L11" i="1"/>
  <c r="L15" i="1"/>
  <c r="L19" i="1"/>
  <c r="L25" i="1"/>
  <c r="L8" i="1"/>
  <c r="L12" i="1"/>
  <c r="L16" i="1"/>
  <c r="L20" i="1"/>
  <c r="L26" i="1" l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<sst xmlns="http://schemas.openxmlformats.org/spreadsheetml/2006/main" count="81" uniqueCount="41">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</sst>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164" fontId="0" fillId="0" borderId="0" xfId="0" applyNumberFormat="1"/>
    <xf numFmtId="164" fontId="2" fillId="0" borderId="15" xfId="0" applyNumberFormat="1" applyFont="1" applyFill="1" applyBorder="1" applyAlignment="1"/>
    <xf numFmtId="164" fontId="2" fillId="0" borderId="0" xfId="0" applyNumberFormat="1" applyFont="1" applyFill="1" applyAlignment="1"/>
    <xf numFmtId="0" fontId="4" fillId="3" borderId="14" xfId="0" applyNumberFormat="1" applyFont="1" applyFill="1" applyBorder="1" applyAlignment="1">
      <alignment horizontal="right" vertical="center"/>
    </xf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6"/>
  <sheetViews>
    <sheetView tabSelected="1" view="pageBreakPreview" topLeftCell="I1" zoomScaleNormal="100" zoomScaleSheetLayoutView="100" workbookViewId="0">
      <selection activeCell="I8" sqref="I8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9" width="14.5703125" style="11" customWidth="1"/>
    <col min="20" max="24" width="8.85546875" customWidth="1"/>
  </cols>
  <sheetData>
    <row r="2" spans="1:24" ht="20.25" customHeight="1" x14ac:dyDescent="0.2">
      <c r="B2" s="15" t="s">
        <v>15</v>
      </c>
      <c r="C2" s="16" t="s">
        <v>15</v>
      </c>
      <c r="D2" s="16" t="s">
        <v>15</v>
      </c>
      <c r="E2" s="16" t="s">
        <v>15</v>
      </c>
      <c r="F2" s="17" t="s">
        <v>15</v>
      </c>
      <c r="I2" s="26" t="s">
        <v>37</v>
      </c>
      <c r="J2" s="26" t="s">
        <v>38</v>
      </c>
      <c r="K2" s="26" t="s">
        <v>38</v>
      </c>
      <c r="L2" s="26" t="s">
        <v>38</v>
      </c>
      <c r="M2" s="26" t="s">
        <v>39</v>
      </c>
      <c r="N2" s="26" t="s">
        <v>39</v>
      </c>
      <c r="O2" s="26" t="s">
        <v>39</v>
      </c>
      <c r="P2" s="26" t="s">
        <v>39</v>
      </c>
      <c r="Q2" s="26" t="s">
        <v>39</v>
      </c>
    </row>
    <row r="3" spans="1:24" ht="15.75" x14ac:dyDescent="0.2">
      <c r="I3" s="26" t="s">
        <v>40</v>
      </c>
      <c r="J3" s="26"/>
      <c r="K3" s="26"/>
      <c r="L3" s="26"/>
      <c r="M3" s="26"/>
      <c r="N3" s="26"/>
      <c r="O3" s="26"/>
      <c r="P3" s="26"/>
      <c r="Q3" s="26"/>
    </row>
    <row r="4" spans="1:24" ht="25.35" customHeight="1" x14ac:dyDescent="0.2">
      <c r="A4" s="21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14" t="s">
        <v>26</v>
      </c>
    </row>
    <row r="5" spans="1:24" ht="13.9" customHeight="1" x14ac:dyDescent="0.2">
      <c r="A5" s="22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4" t="s">
        <v>18</v>
      </c>
      <c r="J5" s="18" t="s">
        <v>20</v>
      </c>
      <c r="K5" s="19" t="s">
        <v>20</v>
      </c>
      <c r="L5" s="20" t="s">
        <v>20</v>
      </c>
      <c r="M5" s="18" t="s">
        <v>16</v>
      </c>
      <c r="N5" s="19" t="s">
        <v>16</v>
      </c>
      <c r="O5" s="20" t="s">
        <v>16</v>
      </c>
      <c r="P5" s="18" t="s">
        <v>21</v>
      </c>
      <c r="Q5" s="20" t="s">
        <v>21</v>
      </c>
      <c r="R5" s="12"/>
      <c r="S5" s="13"/>
      <c r="T5" s="7"/>
      <c r="U5" s="7"/>
      <c r="V5" s="7"/>
      <c r="W5" s="8"/>
    </row>
    <row r="6" spans="1:24" ht="73.349999999999994" customHeight="1" x14ac:dyDescent="0.2">
      <c r="A6" s="22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25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  <c r="R6" s="12"/>
      <c r="S6" s="13"/>
      <c r="T6" s="7"/>
      <c r="U6" s="7"/>
      <c r="V6" s="7"/>
      <c r="W6" s="7"/>
      <c r="X6" s="7"/>
    </row>
    <row r="7" spans="1:24" ht="13.9" customHeight="1" x14ac:dyDescent="0.2">
      <c r="A7" s="23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  <c r="R7" s="12"/>
      <c r="S7" s="13"/>
      <c r="T7" s="7"/>
      <c r="U7" s="7"/>
      <c r="V7" s="7"/>
      <c r="W7" s="7"/>
      <c r="X7" s="7"/>
    </row>
    <row r="8" spans="1:24" ht="13.9" customHeight="1" x14ac:dyDescent="0.2">
      <c r="A8" s="9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10" t="str">
        <f>IF(A8="= Бокситогорский район =","Бокситогорский муниципальный район",A8)</f>
        <v>Бокситогорский муниципальный район</v>
      </c>
      <c r="J8" s="27">
        <v>2488192.4</v>
      </c>
      <c r="K8" s="27">
        <v>701967.1</v>
      </c>
      <c r="L8" s="27">
        <f t="shared" ref="L8:L26" si="0">K8/J8*100</f>
        <v>28.211930074217733</v>
      </c>
      <c r="M8" s="27">
        <v>2677388.5</v>
      </c>
      <c r="N8" s="27">
        <v>598384.19999999995</v>
      </c>
      <c r="O8" s="27">
        <f t="shared" ref="O8:O26" si="1">N8/M8*100</f>
        <v>22.349546955923653</v>
      </c>
      <c r="P8" s="27">
        <v>-136982.6</v>
      </c>
      <c r="Q8" s="27">
        <f t="shared" ref="Q8:Q24" si="2">K8-N8</f>
        <v>103582.90000000002</v>
      </c>
      <c r="T8" s="11"/>
      <c r="U8" s="11"/>
    </row>
    <row r="9" spans="1:24" ht="13.9" customHeight="1" x14ac:dyDescent="0.2">
      <c r="A9" s="9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10" t="str">
        <f>IF(A9="= Волосовский район =","Волосовский муниципальный район",A9)</f>
        <v>Волосовский муниципальный район</v>
      </c>
      <c r="J9" s="27">
        <v>2359543.2000000002</v>
      </c>
      <c r="K9" s="27">
        <v>743624.6</v>
      </c>
      <c r="L9" s="27">
        <f t="shared" si="0"/>
        <v>31.515617090630084</v>
      </c>
      <c r="M9" s="27">
        <v>2691756.7</v>
      </c>
      <c r="N9" s="27">
        <v>623162.19999999995</v>
      </c>
      <c r="O9" s="27">
        <f t="shared" si="1"/>
        <v>23.150762474186465</v>
      </c>
      <c r="P9" s="27">
        <v>-157620.5</v>
      </c>
      <c r="Q9" s="27">
        <f t="shared" si="2"/>
        <v>120462.40000000002</v>
      </c>
      <c r="T9" s="11"/>
      <c r="U9" s="11"/>
    </row>
    <row r="10" spans="1:24" ht="13.9" customHeight="1" x14ac:dyDescent="0.2">
      <c r="A10" s="9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10" t="str">
        <f>IF(A10="= Волховский район =","Волховский муниципальный район",A10)</f>
        <v>Волховский муниципальный район</v>
      </c>
      <c r="J10" s="27">
        <v>4820124.3</v>
      </c>
      <c r="K10" s="27">
        <v>1391096.6</v>
      </c>
      <c r="L10" s="27">
        <f t="shared" si="0"/>
        <v>28.860181053837142</v>
      </c>
      <c r="M10" s="27">
        <v>5100351.5999999996</v>
      </c>
      <c r="N10" s="27">
        <v>1276262.2</v>
      </c>
      <c r="O10" s="27">
        <f t="shared" si="1"/>
        <v>25.023023902901127</v>
      </c>
      <c r="P10" s="27">
        <v>-170853.5</v>
      </c>
      <c r="Q10" s="27">
        <f t="shared" si="2"/>
        <v>114834.40000000014</v>
      </c>
      <c r="T10" s="11"/>
      <c r="U10" s="11"/>
    </row>
    <row r="11" spans="1:24" ht="13.9" customHeight="1" x14ac:dyDescent="0.2">
      <c r="A11" s="9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10" t="str">
        <f>IF(A11="= Всеволожский район =","Всеволожский муниципальный район",A11)</f>
        <v>Всеволожский муниципальный район</v>
      </c>
      <c r="J11" s="27">
        <v>19425037.699999999</v>
      </c>
      <c r="K11" s="27">
        <v>6627022</v>
      </c>
      <c r="L11" s="27">
        <f t="shared" si="0"/>
        <v>34.115877159919236</v>
      </c>
      <c r="M11" s="27">
        <v>21804777.899999999</v>
      </c>
      <c r="N11" s="27">
        <v>5629197.7000000002</v>
      </c>
      <c r="O11" s="27">
        <f t="shared" si="1"/>
        <v>25.816349635920854</v>
      </c>
      <c r="P11" s="27">
        <v>-1701308.1</v>
      </c>
      <c r="Q11" s="27">
        <f t="shared" si="2"/>
        <v>997824.29999999981</v>
      </c>
      <c r="T11" s="11"/>
      <c r="U11" s="11"/>
    </row>
    <row r="12" spans="1:24" ht="13.9" customHeight="1" x14ac:dyDescent="0.2">
      <c r="A12" s="9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10" t="str">
        <f>IF(A12="= Выборгский район =","Выборгский район",A12)</f>
        <v>Выборгский район</v>
      </c>
      <c r="J12" s="27">
        <v>7483099.5</v>
      </c>
      <c r="K12" s="27">
        <v>2655779</v>
      </c>
      <c r="L12" s="27">
        <f t="shared" si="0"/>
        <v>35.490360645344886</v>
      </c>
      <c r="M12" s="27">
        <v>8690340.3000000007</v>
      </c>
      <c r="N12" s="27">
        <v>2273679.4</v>
      </c>
      <c r="O12" s="27">
        <f t="shared" si="1"/>
        <v>26.163295354498374</v>
      </c>
      <c r="P12" s="27">
        <v>-431282.4</v>
      </c>
      <c r="Q12" s="27">
        <f t="shared" si="2"/>
        <v>382099.60000000009</v>
      </c>
      <c r="T12" s="11"/>
      <c r="U12" s="11"/>
    </row>
    <row r="13" spans="1:24" ht="13.9" customHeight="1" x14ac:dyDescent="0.2">
      <c r="A13" s="9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10" t="str">
        <f>IF(A13="= Гатчинский район =","Гатчинский муниципальный район",A13)</f>
        <v>Гатчинский муниципальный район</v>
      </c>
      <c r="J13" s="27">
        <v>9672135</v>
      </c>
      <c r="K13" s="27">
        <v>3062008.2</v>
      </c>
      <c r="L13" s="27">
        <f t="shared" si="0"/>
        <v>31.658038271798318</v>
      </c>
      <c r="M13" s="27">
        <v>10203801.800000001</v>
      </c>
      <c r="N13" s="27">
        <v>2618220.6</v>
      </c>
      <c r="O13" s="27">
        <f t="shared" si="1"/>
        <v>25.659265549434725</v>
      </c>
      <c r="P13" s="27">
        <v>-243161.9</v>
      </c>
      <c r="Q13" s="27">
        <v>443787.7</v>
      </c>
      <c r="T13" s="11"/>
      <c r="U13" s="11"/>
    </row>
    <row r="14" spans="1:24" ht="13.9" customHeight="1" x14ac:dyDescent="0.2">
      <c r="A14" s="9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10" t="str">
        <f>IF(A14="= Кингисеппский район =","Кингисеппский муниципальный район",A14)</f>
        <v>Кингисеппский муниципальный район</v>
      </c>
      <c r="J14" s="27">
        <v>3764700.5</v>
      </c>
      <c r="K14" s="27">
        <v>1227013.7</v>
      </c>
      <c r="L14" s="27">
        <f t="shared" si="0"/>
        <v>32.592598003479957</v>
      </c>
      <c r="M14" s="27">
        <v>4395215.7</v>
      </c>
      <c r="N14" s="27">
        <v>1116373.3999999999</v>
      </c>
      <c r="O14" s="27">
        <f t="shared" si="1"/>
        <v>25.399740904638644</v>
      </c>
      <c r="P14" s="27">
        <v>-555740.4</v>
      </c>
      <c r="Q14" s="27">
        <f t="shared" si="2"/>
        <v>110640.30000000005</v>
      </c>
      <c r="T14" s="11"/>
      <c r="U14" s="11"/>
    </row>
    <row r="15" spans="1:24" ht="13.9" customHeight="1" x14ac:dyDescent="0.2">
      <c r="A15" s="9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10" t="str">
        <f>IF(A15="= Киришский район =","Киришский муниципальный район",A15)</f>
        <v>Киришский муниципальный район</v>
      </c>
      <c r="J15" s="27">
        <v>2767708</v>
      </c>
      <c r="K15" s="27">
        <v>1023774.5</v>
      </c>
      <c r="L15" s="27">
        <f t="shared" si="0"/>
        <v>36.989975098529179</v>
      </c>
      <c r="M15" s="27">
        <v>3072189.3</v>
      </c>
      <c r="N15" s="27">
        <v>882085</v>
      </c>
      <c r="O15" s="27">
        <f t="shared" si="1"/>
        <v>28.711935166234714</v>
      </c>
      <c r="P15" s="27">
        <v>-94197.3</v>
      </c>
      <c r="Q15" s="27">
        <f t="shared" si="2"/>
        <v>141689.5</v>
      </c>
      <c r="T15" s="11"/>
      <c r="U15" s="11"/>
    </row>
    <row r="16" spans="1:24" ht="13.9" customHeight="1" x14ac:dyDescent="0.2">
      <c r="A16" s="9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10" t="str">
        <f>IF(A16="= Кировский район =","Кировский муниципальный район",A16)</f>
        <v>Кировский муниципальный район</v>
      </c>
      <c r="J16" s="27">
        <v>4267938.0999999996</v>
      </c>
      <c r="K16" s="27">
        <v>1473148</v>
      </c>
      <c r="L16" s="27">
        <f t="shared" si="0"/>
        <v>34.516620566732215</v>
      </c>
      <c r="M16" s="27">
        <v>4938116</v>
      </c>
      <c r="N16" s="27">
        <v>1207282.5</v>
      </c>
      <c r="O16" s="27">
        <f t="shared" si="1"/>
        <v>24.448240989073568</v>
      </c>
      <c r="P16" s="27">
        <v>-376907.6</v>
      </c>
      <c r="Q16" s="27">
        <v>265865.40000000002</v>
      </c>
      <c r="T16" s="11"/>
      <c r="U16" s="11"/>
    </row>
    <row r="17" spans="1:21" ht="13.9" customHeight="1" x14ac:dyDescent="0.2">
      <c r="A17" s="9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0" t="str">
        <f>IF(A17="= Лодейнопольский район =","Лодейнопольский муниципальный район",A17)</f>
        <v>Лодейнопольский муниципальный район</v>
      </c>
      <c r="J17" s="27">
        <v>2170349.9</v>
      </c>
      <c r="K17" s="27">
        <v>526831.9</v>
      </c>
      <c r="L17" s="27">
        <f t="shared" si="0"/>
        <v>24.274053690605374</v>
      </c>
      <c r="M17" s="27">
        <v>2271248.2999999998</v>
      </c>
      <c r="N17" s="27">
        <v>480102</v>
      </c>
      <c r="O17" s="27">
        <f t="shared" si="1"/>
        <v>21.138243669791631</v>
      </c>
      <c r="P17" s="27">
        <v>-43396</v>
      </c>
      <c r="Q17" s="27">
        <f t="shared" si="2"/>
        <v>46729.900000000023</v>
      </c>
      <c r="T17" s="11"/>
      <c r="U17" s="11"/>
    </row>
    <row r="18" spans="1:21" ht="13.9" customHeight="1" x14ac:dyDescent="0.2">
      <c r="A18" s="9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0" t="str">
        <f>IF(A18="= Ломоносовский район =","Ломоносовский муниципальный район",A18)</f>
        <v>Ломоносовский муниципальный район</v>
      </c>
      <c r="J18" s="27">
        <v>5236756.5999999996</v>
      </c>
      <c r="K18" s="27">
        <v>1654872.9</v>
      </c>
      <c r="L18" s="27">
        <f t="shared" si="0"/>
        <v>31.60110401159374</v>
      </c>
      <c r="M18" s="27">
        <v>5871579.2999999998</v>
      </c>
      <c r="N18" s="27">
        <v>1362195</v>
      </c>
      <c r="O18" s="27">
        <f t="shared" si="1"/>
        <v>23.199805885275193</v>
      </c>
      <c r="P18" s="27">
        <v>-516693.6</v>
      </c>
      <c r="Q18" s="27">
        <f t="shared" si="2"/>
        <v>292677.89999999991</v>
      </c>
      <c r="T18" s="11"/>
      <c r="U18" s="11"/>
    </row>
    <row r="19" spans="1:21" ht="13.9" customHeight="1" x14ac:dyDescent="0.2">
      <c r="A19" s="9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0" t="str">
        <f>IF(A19="= Лужский район =","Лужский муниципальный район",A19)</f>
        <v>Лужский муниципальный район</v>
      </c>
      <c r="J19" s="27">
        <v>3181336.9</v>
      </c>
      <c r="K19" s="27">
        <v>967859.9</v>
      </c>
      <c r="L19" s="27">
        <f t="shared" si="0"/>
        <v>30.423055791419014</v>
      </c>
      <c r="M19" s="27">
        <v>4207152.0999999996</v>
      </c>
      <c r="N19" s="27">
        <v>793162.5</v>
      </c>
      <c r="O19" s="27">
        <f t="shared" si="1"/>
        <v>18.852717495048495</v>
      </c>
      <c r="P19" s="27">
        <v>-324882.59999999998</v>
      </c>
      <c r="Q19" s="27">
        <f t="shared" si="2"/>
        <v>174697.40000000002</v>
      </c>
      <c r="T19" s="11"/>
      <c r="U19" s="11"/>
    </row>
    <row r="20" spans="1:21" ht="13.9" customHeight="1" x14ac:dyDescent="0.2">
      <c r="A20" s="9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0" t="str">
        <f>IF(A20="= Подпорожский район =","Подпорожский муниципальный район",A20)</f>
        <v>Подпорожский муниципальный район</v>
      </c>
      <c r="J20" s="27">
        <v>2044017.5</v>
      </c>
      <c r="K20" s="27">
        <v>485517.9</v>
      </c>
      <c r="L20" s="27">
        <f t="shared" si="0"/>
        <v>23.753118552067193</v>
      </c>
      <c r="M20" s="27">
        <v>2150553.9</v>
      </c>
      <c r="N20" s="27">
        <v>394631.9</v>
      </c>
      <c r="O20" s="27">
        <f t="shared" si="1"/>
        <v>18.350244557925286</v>
      </c>
      <c r="P20" s="27">
        <v>-83400</v>
      </c>
      <c r="Q20" s="27">
        <v>90886</v>
      </c>
      <c r="T20" s="11"/>
      <c r="U20" s="11"/>
    </row>
    <row r="21" spans="1:21" ht="13.9" customHeight="1" x14ac:dyDescent="0.2">
      <c r="A21" s="9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0" t="str">
        <f>IF(A21="= Приозерский район =","Приозерский муниципальный район",A21)</f>
        <v>Приозерский муниципальный район</v>
      </c>
      <c r="J21" s="27">
        <v>3134369.9</v>
      </c>
      <c r="K21" s="27">
        <v>1007532</v>
      </c>
      <c r="L21" s="27">
        <f t="shared" si="0"/>
        <v>32.144642532459237</v>
      </c>
      <c r="M21" s="27">
        <v>3297100</v>
      </c>
      <c r="N21" s="27">
        <v>848598.4</v>
      </c>
      <c r="O21" s="27">
        <f t="shared" si="1"/>
        <v>25.737721027569684</v>
      </c>
      <c r="P21" s="27">
        <v>-122263.6</v>
      </c>
      <c r="Q21" s="27">
        <f t="shared" si="2"/>
        <v>158933.59999999998</v>
      </c>
      <c r="T21" s="11"/>
      <c r="U21" s="11"/>
    </row>
    <row r="22" spans="1:21" ht="13.9" customHeight="1" x14ac:dyDescent="0.2">
      <c r="A22" s="9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0" t="str">
        <f>IF(A22="= Сланцевский район =","Сланцевский муниципальный район",A22)</f>
        <v>Сланцевский муниципальный район</v>
      </c>
      <c r="J22" s="27">
        <v>1690704.6</v>
      </c>
      <c r="K22" s="27">
        <v>609647.1</v>
      </c>
      <c r="L22" s="27">
        <f t="shared" si="0"/>
        <v>36.05875917058485</v>
      </c>
      <c r="M22" s="27">
        <v>1873518.1</v>
      </c>
      <c r="N22" s="27">
        <v>464505.2</v>
      </c>
      <c r="O22" s="27">
        <f t="shared" si="1"/>
        <v>24.793205894301206</v>
      </c>
      <c r="P22" s="27">
        <v>-123696.5</v>
      </c>
      <c r="Q22" s="27">
        <f t="shared" si="2"/>
        <v>145141.89999999997</v>
      </c>
      <c r="T22" s="11"/>
      <c r="U22" s="11"/>
    </row>
    <row r="23" spans="1:21" ht="13.9" customHeight="1" x14ac:dyDescent="0.2">
      <c r="A23" s="9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0" t="str">
        <f>IF(A23="= Тихвинский район =","Тихвинский муниципальный район",A23)</f>
        <v>Тихвинский муниципальный район</v>
      </c>
      <c r="J23" s="27">
        <v>3270621.7</v>
      </c>
      <c r="K23" s="27">
        <v>1083428.1000000001</v>
      </c>
      <c r="L23" s="27">
        <f t="shared" si="0"/>
        <v>33.126059794686739</v>
      </c>
      <c r="M23" s="27">
        <v>3547322</v>
      </c>
      <c r="N23" s="27">
        <v>1010848.7</v>
      </c>
      <c r="O23" s="27">
        <f t="shared" si="1"/>
        <v>28.496107768057144</v>
      </c>
      <c r="P23" s="27">
        <v>-220232</v>
      </c>
      <c r="Q23" s="27">
        <f t="shared" si="2"/>
        <v>72579.40000000014</v>
      </c>
      <c r="T23" s="11"/>
      <c r="U23" s="11"/>
    </row>
    <row r="24" spans="1:21" ht="13.9" customHeight="1" x14ac:dyDescent="0.2">
      <c r="A24" s="9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10" t="str">
        <f>IF(A24="= Тосненский район =","Тосненский район",A24)</f>
        <v>Тосненский район</v>
      </c>
      <c r="J24" s="27">
        <v>5336825.7</v>
      </c>
      <c r="K24" s="27">
        <v>1632003.9</v>
      </c>
      <c r="L24" s="27">
        <f t="shared" si="0"/>
        <v>30.580048735711941</v>
      </c>
      <c r="M24" s="27">
        <v>5688684.4000000004</v>
      </c>
      <c r="N24" s="27">
        <v>1204086.1000000001</v>
      </c>
      <c r="O24" s="27">
        <f t="shared" si="1"/>
        <v>21.166336807153513</v>
      </c>
      <c r="P24" s="27">
        <v>-275379.59999999998</v>
      </c>
      <c r="Q24" s="27">
        <f t="shared" si="2"/>
        <v>427917.79999999981</v>
      </c>
      <c r="T24" s="11"/>
      <c r="U24" s="11"/>
    </row>
    <row r="25" spans="1:21" ht="13.9" customHeight="1" x14ac:dyDescent="0.2">
      <c r="A25" s="9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10" t="str">
        <f>IF(A25="= Сосновоборский городской округ =","Сосновоборский городской округ",A25)</f>
        <v>Сосновоборский городской округ</v>
      </c>
      <c r="J25" s="27">
        <v>2981019.7</v>
      </c>
      <c r="K25" s="27">
        <v>973956.7</v>
      </c>
      <c r="L25" s="27">
        <f>K25/J25*100</f>
        <v>32.67193101743004</v>
      </c>
      <c r="M25" s="27">
        <v>3408608.6</v>
      </c>
      <c r="N25" s="27">
        <v>888673.3</v>
      </c>
      <c r="O25" s="27">
        <f>N25/M25*100</f>
        <v>26.071438650949837</v>
      </c>
      <c r="P25" s="27">
        <v>-330602.40000000002</v>
      </c>
      <c r="Q25" s="27">
        <f>K25-N25</f>
        <v>85283.399999999907</v>
      </c>
      <c r="T25" s="11"/>
      <c r="U25" s="11"/>
    </row>
    <row r="26" spans="1:21" ht="12.95" customHeight="1" x14ac:dyDescent="0.2">
      <c r="I26" s="4" t="s">
        <v>1</v>
      </c>
      <c r="J26" s="3">
        <f>SUM(J8:J25)</f>
        <v>86094481.200000003</v>
      </c>
      <c r="K26" s="3">
        <f>SUM(K8:K25)</f>
        <v>27847084.099999994</v>
      </c>
      <c r="L26" s="3">
        <f t="shared" si="0"/>
        <v>32.344795754457714</v>
      </c>
      <c r="M26" s="3">
        <f>SUM(M8:M25)</f>
        <v>95889704.499999985</v>
      </c>
      <c r="N26" s="3">
        <f>SUM(N8:N25)</f>
        <v>23671450.299999997</v>
      </c>
      <c r="O26" s="3">
        <f t="shared" si="1"/>
        <v>24.686122898626724</v>
      </c>
      <c r="P26" s="3">
        <f>SUM(P8:P25)</f>
        <v>-5908600.5999999987</v>
      </c>
      <c r="Q26" s="3">
        <f>K26-N26</f>
        <v>4175633.799999997</v>
      </c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78740157480314965" bottom="0" header="0" footer="0"/>
  <pageSetup paperSize="9" scale="87" fitToWidth="2" fitToHeight="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2021-04-17T06:55:57Z</cp:lastPrinted>
  <dcterms:created xsi:type="dcterms:W3CDTF">2021-02-17T06:59:43Z</dcterms:created>
  <dcterms:modified xsi:type="dcterms:W3CDTF">2021-05-19T07:51:57Z</dcterms:modified>
</cp:coreProperties>
</file>