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360" windowWidth="15450" windowHeight="4785" activeTab="3"/>
  </bookViews>
  <sheets>
    <sheet name="увеличение" sheetId="1" r:id="rId1"/>
    <sheet name="безвозмездные" sheetId="2" r:id="rId2"/>
    <sheet name="уменьшение" sheetId="3" r:id="rId3"/>
    <sheet name="перераспределение" sheetId="4" r:id="rId4"/>
  </sheets>
  <definedNames>
    <definedName name="_xlnm._FilterDatabase" localSheetId="1" hidden="1">'безвозмездные'!$A$6:$G$46</definedName>
    <definedName name="_xlnm._FilterDatabase" localSheetId="3" hidden="1">'перераспределение'!$A$7:$K$104</definedName>
    <definedName name="_xlnm._FilterDatabase" localSheetId="0" hidden="1">'увеличение'!$A$6:$G$171</definedName>
    <definedName name="_xlnm._FilterDatabase" localSheetId="2" hidden="1">'уменьшение'!$A$6:$G$145</definedName>
    <definedName name="Z_0199ACBD_3190_4B84_AFFB_81CAEBB7CB5B_.wvu.FilterData" localSheetId="1" hidden="1">'безвозмездные'!$A$6:$G$29</definedName>
    <definedName name="Z_0199ACBD_3190_4B84_AFFB_81CAEBB7CB5B_.wvu.FilterData" localSheetId="3" hidden="1">'перераспределение'!$A$7:$K$7</definedName>
    <definedName name="Z_0199ACBD_3190_4B84_AFFB_81CAEBB7CB5B_.wvu.FilterData" localSheetId="0" hidden="1">'увеличение'!$A$6:$G$89</definedName>
    <definedName name="Z_0199ACBD_3190_4B84_AFFB_81CAEBB7CB5B_.wvu.FilterData" localSheetId="2" hidden="1">'уменьшение'!$A$6:$G$46</definedName>
    <definedName name="Z_0199ACBD_3190_4B84_AFFB_81CAEBB7CB5B_.wvu.PrintTitles" localSheetId="1" hidden="1">'безвозмездные'!$5:$5</definedName>
    <definedName name="Z_0199ACBD_3190_4B84_AFFB_81CAEBB7CB5B_.wvu.PrintTitles" localSheetId="3" hidden="1">'перераспределение'!$6:$6</definedName>
    <definedName name="Z_0199ACBD_3190_4B84_AFFB_81CAEBB7CB5B_.wvu.PrintTitles" localSheetId="0" hidden="1">'увеличение'!$5:$5</definedName>
    <definedName name="Z_0199ACBD_3190_4B84_AFFB_81CAEBB7CB5B_.wvu.PrintTitles" localSheetId="2" hidden="1">'уменьшение'!$5:$5</definedName>
    <definedName name="Z_140009A1_8033_4DF3_B576_4A3F45C76564_.wvu.FilterData" localSheetId="1" hidden="1">'безвозмездные'!$A$6:$G$29</definedName>
    <definedName name="Z_140009A1_8033_4DF3_B576_4A3F45C76564_.wvu.FilterData" localSheetId="3" hidden="1">'перераспределение'!$A$7:$K$7</definedName>
    <definedName name="Z_140009A1_8033_4DF3_B576_4A3F45C76564_.wvu.FilterData" localSheetId="0" hidden="1">'увеличение'!$A$6:$G$89</definedName>
    <definedName name="Z_140009A1_8033_4DF3_B576_4A3F45C76564_.wvu.FilterData" localSheetId="2" hidden="1">'уменьшение'!$A$6:$G$46</definedName>
    <definedName name="Z_26045A6D_7489_4306_BB4B_4F381D09B6D6_.wvu.FilterData" localSheetId="3" hidden="1">'перераспределение'!$A$7:$K$7</definedName>
    <definedName name="Z_2D34D568_2E61_442C_A2EE_31449C207875_.wvu.FilterData" localSheetId="3" hidden="1">'перераспределение'!$A$7:$K$7</definedName>
    <definedName name="Z_3F047309_29B8_4634_8EEA_501EDBA688CE_.wvu.FilterData" localSheetId="3" hidden="1">'перераспределение'!$A$7:$K$7</definedName>
    <definedName name="Z_5B4F10C4_550C_4D0E_8428_4C04148E7DDC_.wvu.FilterData" localSheetId="3" hidden="1">'перераспределение'!$A$7:$K$7</definedName>
    <definedName name="Z_5F54D95F_4F33_4413_A60B_0FC8AC402EC2_.wvu.FilterData" localSheetId="3" hidden="1">'перераспределение'!$A$7:$K$7</definedName>
    <definedName name="Z_63398F5F_8607_48AB_8B89_F93D796EDE84_.wvu.FilterData" localSheetId="1" hidden="1">'безвозмездные'!$A$6:$G$29</definedName>
    <definedName name="Z_63398F5F_8607_48AB_8B89_F93D796EDE84_.wvu.FilterData" localSheetId="3" hidden="1">'перераспределение'!$A$7:$K$7</definedName>
    <definedName name="Z_63398F5F_8607_48AB_8B89_F93D796EDE84_.wvu.FilterData" localSheetId="0" hidden="1">'увеличение'!$A$6:$G$89</definedName>
    <definedName name="Z_63398F5F_8607_48AB_8B89_F93D796EDE84_.wvu.FilterData" localSheetId="2" hidden="1">'уменьшение'!$A$6:$G$46</definedName>
    <definedName name="Z_63398F5F_8607_48AB_8B89_F93D796EDE84_.wvu.PrintTitles" localSheetId="1" hidden="1">'безвозмездные'!$5:$5</definedName>
    <definedName name="Z_63398F5F_8607_48AB_8B89_F93D796EDE84_.wvu.PrintTitles" localSheetId="3" hidden="1">'перераспределение'!$6:$6</definedName>
    <definedName name="Z_63398F5F_8607_48AB_8B89_F93D796EDE84_.wvu.PrintTitles" localSheetId="0" hidden="1">'увеличение'!$5:$5</definedName>
    <definedName name="Z_63398F5F_8607_48AB_8B89_F93D796EDE84_.wvu.PrintTitles" localSheetId="2" hidden="1">'уменьшение'!$5:$5</definedName>
    <definedName name="Z_72A4D64E_B497_4069_832F_05D9E42A0FB2_.wvu.FilterData" localSheetId="3" hidden="1">'перераспределение'!$A$7:$K$7</definedName>
    <definedName name="Z_80DA7438_9A26_4D67_99F5_E21B3EB7BDF2_.wvu.FilterData" localSheetId="3" hidden="1">'перераспределение'!$A$7:$K$7</definedName>
    <definedName name="Z_941FF28C_F191_4DAB_8C4B_9127DEFBD217_.wvu.FilterData" localSheetId="1" hidden="1">'безвозмездные'!$A$6:$G$29</definedName>
    <definedName name="Z_941FF28C_F191_4DAB_8C4B_9127DEFBD217_.wvu.FilterData" localSheetId="3" hidden="1">'перераспределение'!$A$7:$K$7</definedName>
    <definedName name="Z_941FF28C_F191_4DAB_8C4B_9127DEFBD217_.wvu.FilterData" localSheetId="0" hidden="1">'увеличение'!$A$6:$G$89</definedName>
    <definedName name="Z_941FF28C_F191_4DAB_8C4B_9127DEFBD217_.wvu.FilterData" localSheetId="2" hidden="1">'уменьшение'!$A$6:$G$46</definedName>
    <definedName name="Z_941FF28C_F191_4DAB_8C4B_9127DEFBD217_.wvu.PrintTitles" localSheetId="1" hidden="1">'безвозмездные'!$5:$5</definedName>
    <definedName name="Z_941FF28C_F191_4DAB_8C4B_9127DEFBD217_.wvu.PrintTitles" localSheetId="3" hidden="1">'перераспределение'!$6:$6</definedName>
    <definedName name="Z_941FF28C_F191_4DAB_8C4B_9127DEFBD217_.wvu.PrintTitles" localSheetId="0" hidden="1">'увеличение'!$5:$5</definedName>
    <definedName name="Z_941FF28C_F191_4DAB_8C4B_9127DEFBD217_.wvu.PrintTitles" localSheetId="2" hidden="1">'уменьшение'!$5:$5</definedName>
    <definedName name="Z_9C6C3F82_61E7_44FC_90B6_E0FE337C4528_.wvu.FilterData" localSheetId="1" hidden="1">'безвозмездные'!$A$6:$G$29</definedName>
    <definedName name="Z_9C6C3F82_61E7_44FC_90B6_E0FE337C4528_.wvu.FilterData" localSheetId="3" hidden="1">'перераспределение'!$A$7:$K$7</definedName>
    <definedName name="Z_9C6C3F82_61E7_44FC_90B6_E0FE337C4528_.wvu.FilterData" localSheetId="0" hidden="1">'увеличение'!$A$6:$G$89</definedName>
    <definedName name="Z_9C6C3F82_61E7_44FC_90B6_E0FE337C4528_.wvu.FilterData" localSheetId="2" hidden="1">'уменьшение'!$A$6:$G$46</definedName>
    <definedName name="Z_9C6C3F82_61E7_44FC_90B6_E0FE337C4528_.wvu.PrintTitles" localSheetId="1" hidden="1">'безвозмездные'!$5:$5</definedName>
    <definedName name="Z_9C6C3F82_61E7_44FC_90B6_E0FE337C4528_.wvu.PrintTitles" localSheetId="3" hidden="1">'перераспределение'!$6:$6</definedName>
    <definedName name="Z_9C6C3F82_61E7_44FC_90B6_E0FE337C4528_.wvu.PrintTitles" localSheetId="0" hidden="1">'увеличение'!$5:$5</definedName>
    <definedName name="Z_9C6C3F82_61E7_44FC_90B6_E0FE337C4528_.wvu.PrintTitles" localSheetId="2" hidden="1">'уменьшение'!$5:$5</definedName>
    <definedName name="Z_A0EAB98D_C05D_4B7E_9EB2_E1F06D80C78D_.wvu.FilterData" localSheetId="3" hidden="1">'перераспределение'!$A$7:$K$7</definedName>
    <definedName name="Z_A25538CD_E4AC_4849_9572_146191B48082_.wvu.FilterData" localSheetId="1" hidden="1">'безвозмездные'!$A$6:$G$29</definedName>
    <definedName name="Z_A25538CD_E4AC_4849_9572_146191B48082_.wvu.FilterData" localSheetId="3" hidden="1">'перераспределение'!$A$7:$K$7</definedName>
    <definedName name="Z_A25538CD_E4AC_4849_9572_146191B48082_.wvu.FilterData" localSheetId="0" hidden="1">'увеличение'!$A$6:$G$89</definedName>
    <definedName name="Z_A25538CD_E4AC_4849_9572_146191B48082_.wvu.FilterData" localSheetId="2" hidden="1">'уменьшение'!$A$6:$G$46</definedName>
    <definedName name="Z_A25538CD_E4AC_4849_9572_146191B48082_.wvu.PrintTitles" localSheetId="1" hidden="1">'безвозмездные'!$5:$5</definedName>
    <definedName name="Z_A25538CD_E4AC_4849_9572_146191B48082_.wvu.PrintTitles" localSheetId="3" hidden="1">'перераспределение'!$6:$6</definedName>
    <definedName name="Z_A25538CD_E4AC_4849_9572_146191B48082_.wvu.PrintTitles" localSheetId="0" hidden="1">'увеличение'!$5:$5</definedName>
    <definedName name="Z_A25538CD_E4AC_4849_9572_146191B48082_.wvu.PrintTitles" localSheetId="2" hidden="1">'уменьшение'!$5:$5</definedName>
    <definedName name="Z_B2D2FD78_0908_4575_BBE6_686AD8AE7FD3_.wvu.FilterData" localSheetId="1" hidden="1">'безвозмездные'!$A$6:$G$29</definedName>
    <definedName name="Z_B2D2FD78_0908_4575_BBE6_686AD8AE7FD3_.wvu.FilterData" localSheetId="3" hidden="1">'перераспределение'!$A$7:$K$7</definedName>
    <definedName name="Z_B2D2FD78_0908_4575_BBE6_686AD8AE7FD3_.wvu.FilterData" localSheetId="0" hidden="1">'увеличение'!$A$6:$G$89</definedName>
    <definedName name="Z_B2D2FD78_0908_4575_BBE6_686AD8AE7FD3_.wvu.FilterData" localSheetId="2" hidden="1">'уменьшение'!$A$6:$G$46</definedName>
    <definedName name="Z_B5ADE779_8713_493E_BBEA_67A1BCFE4BC7_.wvu.FilterData" localSheetId="3" hidden="1">'перераспределение'!$A$7:$K$7</definedName>
    <definedName name="Z_C3614EF6_ECF3_4A69_A7B4_D2797D287027_.wvu.FilterData" localSheetId="3" hidden="1">'перераспределение'!$A$7:$K$7</definedName>
    <definedName name="Z_CF406469_9D96_471D_96C5_96E50C52E8A5_.wvu.FilterData" localSheetId="3" hidden="1">'перераспределение'!$A$7:$K$7</definedName>
    <definedName name="Z_D17FA9DB_E354_438D_9978_F4396B508459_.wvu.FilterData" localSheetId="3" hidden="1">'перераспределение'!$A$7:$K$7</definedName>
    <definedName name="Z_E8A8D950_44BE_419C_918E_6546E52F5FCD_.wvu.FilterData" localSheetId="1" hidden="1">'безвозмездные'!$A$6:$G$29</definedName>
    <definedName name="Z_E8A8D950_44BE_419C_918E_6546E52F5FCD_.wvu.FilterData" localSheetId="3" hidden="1">'перераспределение'!$A$7:$K$7</definedName>
    <definedName name="Z_E8A8D950_44BE_419C_918E_6546E52F5FCD_.wvu.FilterData" localSheetId="0" hidden="1">'увеличение'!$A$6:$G$89</definedName>
    <definedName name="Z_E8A8D950_44BE_419C_918E_6546E52F5FCD_.wvu.FilterData" localSheetId="2" hidden="1">'уменьшение'!$A$6:$G$46</definedName>
    <definedName name="Z_E8A8D950_44BE_419C_918E_6546E52F5FCD_.wvu.PrintTitles" localSheetId="1" hidden="1">'безвозмездные'!$5:$5</definedName>
    <definedName name="Z_E8A8D950_44BE_419C_918E_6546E52F5FCD_.wvu.PrintTitles" localSheetId="3" hidden="1">'перераспределение'!$6:$6</definedName>
    <definedName name="Z_E8A8D950_44BE_419C_918E_6546E52F5FCD_.wvu.PrintTitles" localSheetId="0" hidden="1">'увеличение'!$5:$5</definedName>
    <definedName name="Z_E8A8D950_44BE_419C_918E_6546E52F5FCD_.wvu.PrintTitles" localSheetId="2" hidden="1">'уменьшение'!$5:$5</definedName>
    <definedName name="Z_FC8F0A51_E8DA_42F9_82D5_8B87E13EF38D_.wvu.FilterData" localSheetId="3" hidden="1">'перераспределение'!$A$7:$K$7</definedName>
    <definedName name="Z_FFDD62F7_1BD9_4E0B_A20C_5017D3987BDF_.wvu.FilterData" localSheetId="3" hidden="1">'перераспределение'!$A$7:$K$7</definedName>
    <definedName name="_xlnm.Print_Titles" localSheetId="1">'безвозмездные'!$5:$5</definedName>
    <definedName name="_xlnm.Print_Titles" localSheetId="3">'перераспределение'!$6:$6</definedName>
    <definedName name="_xlnm.Print_Titles" localSheetId="0">'увеличение'!$5:$5</definedName>
    <definedName name="_xlnm.Print_Titles" localSheetId="2">'уменьшение'!$5:$5</definedName>
    <definedName name="_xlnm.Print_Area" localSheetId="3">'перераспределение'!$A$1:$K$104</definedName>
  </definedNames>
  <calcPr fullCalcOnLoad="1"/>
</workbook>
</file>

<file path=xl/sharedStrings.xml><?xml version="1.0" encoding="utf-8"?>
<sst xmlns="http://schemas.openxmlformats.org/spreadsheetml/2006/main" count="1221" uniqueCount="968">
  <si>
    <t>Увеличение</t>
  </si>
  <si>
    <t>Уменьшение (источник)</t>
  </si>
  <si>
    <t>направление</t>
  </si>
  <si>
    <t>код бюджетной классификации расходов</t>
  </si>
  <si>
    <t>№ п.п.</t>
  </si>
  <si>
    <t>ИТОГО</t>
  </si>
  <si>
    <t>Изменения по расходам</t>
  </si>
  <si>
    <t>Изменения по доходам</t>
  </si>
  <si>
    <t>Сумма
(тысяч рублей)</t>
  </si>
  <si>
    <t>Приложение 1 к Пояснительной записке. Таблица поправок по увеличению</t>
  </si>
  <si>
    <t>Увеличение по расходам</t>
  </si>
  <si>
    <t>Код бюджетной классификации расходов</t>
  </si>
  <si>
    <t>Обоснование</t>
  </si>
  <si>
    <t>2020 год</t>
  </si>
  <si>
    <t>2021 год</t>
  </si>
  <si>
    <t>2022 год</t>
  </si>
  <si>
    <t>Приложение 2 к Пояснительной записке. Таблица поправок по изменению за счет безвозмездных поступлений</t>
  </si>
  <si>
    <t>Приложение 3 к Пояснительной записке. Таблица поправок по уменьшению</t>
  </si>
  <si>
    <t>Приложение 4 к Пояснительной записке. Таблица поправок по перераспределению</t>
  </si>
  <si>
    <t xml:space="preserve">Поддержание рейтинга кредитоспособности Ленинградской области </t>
  </si>
  <si>
    <t xml:space="preserve">Увеличение курса доллара США </t>
  </si>
  <si>
    <t xml:space="preserve">Комитет финансов Ленинградской области </t>
  </si>
  <si>
    <t>Ленинградский областной комитет по управлению государственным имуществом</t>
  </si>
  <si>
    <t>Мероприятия по землеустройству и землепользованию</t>
  </si>
  <si>
    <t>801 0412 6890110350 200</t>
  </si>
  <si>
    <t>Комитет по развитию малого, среднего бизнеса и потребительского рынка Ленинградской области</t>
  </si>
  <si>
    <t>Гранты в форме субсидий по итогам ежегодного конкурса "Лучший по профессии в сфере потребительского рынка"</t>
  </si>
  <si>
    <t>979 0412 6130306920 800</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</si>
  <si>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</si>
  <si>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979 0412 6130474560 500</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</si>
  <si>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</si>
  <si>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979 0412 6130407800 800</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</si>
  <si>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</si>
  <si>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979 0412 6131407710 800</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</si>
  <si>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</si>
  <si>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979 0412 6131407940 600</t>
  </si>
  <si>
    <t>979 0412 6131407940 800</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</si>
  <si>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</si>
  <si>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979 0412 6130607810 800</t>
  </si>
  <si>
    <t>Обеспечение деятельности (услуги, работы) государственных учреждений</t>
  </si>
  <si>
    <t>979 0412 6130800160 200</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</si>
  <si>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</si>
  <si>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979 0412 6130213830 200</t>
  </si>
  <si>
    <t>Субсидии на проведение комплексных кадастровых работ</t>
  </si>
  <si>
    <t>801 0412 611П774620 500</t>
  </si>
  <si>
    <t>Нераспределенный остаток в результате конкурсного отбора заявок муниципальных образований</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</si>
  <si>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</si>
  <si>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801 0412 611П774640 500</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</si>
  <si>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</si>
  <si>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801 0412 611П774850 500</t>
  </si>
  <si>
    <t>Субсидии на проведение кадастровых работ по образованию земельных участков из состава земель сельскохозяйственного назначения</t>
  </si>
  <si>
    <t>801 0412 6351174680 500</t>
  </si>
  <si>
    <t>В связи с приведением предельного уровня софинансирования из областного бюджета Сланцевскому муниципальному району в соответствие с РПЛО от 02.12.2019 N 802-р (с 90% до 88%)</t>
  </si>
  <si>
    <t>Государственные функции в сфере управления и распоряжения государственным имуществом (содержание имущества казны)</t>
  </si>
  <si>
    <t>801 0113 6890113790 200</t>
  </si>
  <si>
    <t>Отсутствие потребности в средствах</t>
  </si>
  <si>
    <t>979 0412 6130707820 800</t>
  </si>
  <si>
    <t>979 0412 6130406380 800</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</si>
  <si>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Уточнение КБК
приведение финансирования мероприятий в соответсвие с государственной программой ЛО "Стимулирование экономической активности ЛО"</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</si>
  <si>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
Уточнение КБК
в связи с востребованностью данной меры поддержки</t>
  </si>
  <si>
    <t xml:space="preserve">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
Уточнение КБК
перераспределением субсидий, предоставляемых организациям потребительской кооперации, с областного на местный уровень </t>
  </si>
  <si>
    <r>
      <t xml:space="preserve">Возмещение части затрат субъектам малого и среднего предпринимательства, связанных с уплатой процентов </t>
    </r>
    <r>
      <rPr>
        <sz val="12"/>
        <rFont val="Times New Roman"/>
        <family val="1"/>
      </rPr>
      <t xml:space="preserve">по кредитным договорам
Уточнение КБК
с целью выполнения поручения Губернатора Ленинградской области в рамках поддержки субъектов предпринимательской деятельности Ленинградской области в период сложной эпидемиологической ситуации в связи с угрозой распространения новой коронавирусной инфекции </t>
    </r>
  </si>
  <si>
    <t xml:space="preserve">Комитет по природным ресурсам Ленинградской области </t>
  </si>
  <si>
    <t xml:space="preserve">Обеспечение деятельности (услуги, работы) государственных учреждений                                                       </t>
  </si>
  <si>
    <t>974  0605  5930100160  800</t>
  </si>
  <si>
    <t>974  0603  5940100160  100</t>
  </si>
  <si>
    <t>974  0603  5940100160  200</t>
  </si>
  <si>
    <t>974  0407  5950100160  200</t>
  </si>
  <si>
    <t xml:space="preserve">Комитет государственного экологического надзора Ленинградской области </t>
  </si>
  <si>
    <t>Государственные функции в сфере осуществления государственного экологического надзора</t>
  </si>
  <si>
    <t>982  0605  5960214120  200</t>
  </si>
  <si>
    <t>982  0605  5960100160  800</t>
  </si>
  <si>
    <t>982  0605  5960100160  200</t>
  </si>
  <si>
    <t>Комитет по охране, контролю и регулированию использования объектов животного мира Ленинградской области</t>
  </si>
  <si>
    <t>983  0603 5970100160 200</t>
  </si>
  <si>
    <t>Государственные функции в сфере сохранения, воспроизводства и использования объектов животного мира и охотничьих ресурсов</t>
  </si>
  <si>
    <t>983  0603 5970310470 200</t>
  </si>
  <si>
    <t>Комитет по природным ресурсам Ленинградской области</t>
  </si>
  <si>
    <t>974  0605  5930100160  200</t>
  </si>
  <si>
    <t>Уменьшение ассигнований Дирекции ООПТ в связи с уточнением стоимости гос.контракта на оказание услуг по аренде имущества</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</si>
  <si>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</si>
  <si>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974  0605  5910110390  200</t>
  </si>
  <si>
    <t>Экономия, образовавшаяся по результатам проведенных конкурсных процедур</t>
  </si>
  <si>
    <t>Мероприятия по экологическому воспитанию, образованию, просвещению, изданию эколого-просветительской литературы</t>
  </si>
  <si>
    <t>974  0605  5910210410  200</t>
  </si>
  <si>
    <t>Мероприятия по приведению гидротехнических сооружений в технически безопасное состояние</t>
  </si>
  <si>
    <t>974  0406  5920213370  200</t>
  </si>
  <si>
    <t>Уменьшение ассигнований в связи с образовавшейся экономией и отсутствием потребности.</t>
  </si>
  <si>
    <t>Социальные выплаты и меры стимулирующего характера, связанные с профессиональной деятельностью</t>
  </si>
  <si>
    <t>982  1003  5310403830  300</t>
  </si>
  <si>
    <t xml:space="preserve">Уменьшение ассигнований в связи с увольнением молодых специалистов </t>
  </si>
  <si>
    <t xml:space="preserve">983  0603 5970210470 200 </t>
  </si>
  <si>
    <t>Мероприятия и проекты</t>
  </si>
  <si>
    <t>983  0603 5970313760 200</t>
  </si>
  <si>
    <t>974  0407 6890110070  800</t>
  </si>
  <si>
    <t>974  0407  5950100160  100</t>
  </si>
  <si>
    <t>974  0407  5950100160  800</t>
  </si>
  <si>
    <t>974  0407  5950151290  200</t>
  </si>
  <si>
    <t>Комитет экономического развития и инвестиционной деятельности Ленинградской области</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</si>
  <si>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</si>
  <si>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977 0412 61 1 04 10480 200</t>
  </si>
  <si>
    <t>977 0412 61 1 09 07020  800</t>
  </si>
  <si>
    <t>977 0412 61 1 02 13760 200</t>
  </si>
  <si>
    <t>Обеспечение деятельности (услуги, работы) государственных учреждени</t>
  </si>
  <si>
    <t>977 0113 60 1 02 00160 600</t>
  </si>
  <si>
    <t>Мероприятия по сохранению и развитию материально-технической базы государственных учреждений</t>
  </si>
  <si>
    <t>977 0113 60 1 02 13770 600</t>
  </si>
  <si>
    <t>Обеспечение проведения оценки регулирующего воздействия нормативных правовых актов Ленинградской области</t>
  </si>
  <si>
    <t>977 0113 61 1 09 10530 200</t>
  </si>
  <si>
    <t>В связи с отсутствием в 2020 году необходимости в проведении модернизации сайта regulation.lenreg.ru для размещения нормативных правовых актов  Ленингрдской области в целях проведения оценки регулирующего воздействия</t>
  </si>
  <si>
    <t>В связи с нецелесообразностью проведения в 2020 году ежегодной всероссийской научно-практической конференции (узкий круг вопросов, связанных с проведением оценки регулирующего воздействия, а также снижение активности предпринимательского сообщества из-за распространения коронавирусной инфекции)</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</si>
  <si>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</si>
  <si>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977 0113 61 1 03 10500 200</t>
  </si>
  <si>
    <t>В связи с отсутствием необходимости подготовки технико-экономических обоснований проектов концессионных соглашений, конкурсной документации для проведения конкурсов на право заключения концессионного соглашения (перечень объектов на 2020 год, в отношении которых планируется заключение концессионных соглашений, не утвержден)</t>
  </si>
  <si>
    <t>Комитет по агропромышленному и рыбохозяйственному комплексу Ленинградской области</t>
  </si>
  <si>
    <t xml:space="preserve">Возмещение части затрат на развитие малых форм хозяйствования (грант «Агростартап») </t>
  </si>
  <si>
    <t>075 0405 6340106200 800</t>
  </si>
  <si>
    <t>075 0405 6360300160 800</t>
  </si>
  <si>
    <t>Управление ветеринарии Ленинградской области</t>
  </si>
  <si>
    <t xml:space="preserve">996 0405 6390113770 600 </t>
  </si>
  <si>
    <t>Мероприятия по сохранению и развитию материально-технической базы государственных учреждений (Субсидии бюджетным учреждениям на иные цели)</t>
  </si>
  <si>
    <t>075 0405 6360300160 200</t>
  </si>
  <si>
    <t>0,0</t>
  </si>
  <si>
    <t xml:space="preserve">Увеличение площади лесовосстановления                                    974 0407 595GА54290 200        </t>
  </si>
  <si>
    <t>Обеспечение деятельности (услуги, работы) государственных учреждений                                                                                               На оплату исполнительного листа</t>
  </si>
  <si>
    <t>Обеспечение деятельности (услуги, работы) государственных учреждений                                                       Уменьшение расходов казенному учреждению ЛОГКУ "Ленобллес" в связи с необходимостью оплаты исполнительного листа</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</si>
  <si>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</si>
  <si>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984 0502 5740107990 800</t>
  </si>
  <si>
    <t>Субсидии на мероприятия, направленные на безаварийную работу объектов водоснабжения и водоотведения</t>
  </si>
  <si>
    <t>984 0502 5740270260 500</t>
  </si>
  <si>
    <t xml:space="preserve">Комитет по жилищно-коммунальному хозяйству Ленинградской области </t>
  </si>
  <si>
    <t xml:space="preserve">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t>
  </si>
  <si>
    <t xml:space="preserve">Комитет по топливно-энергетическому комплексу Ленинградской области </t>
  </si>
  <si>
    <t>Управление Ленинградской области по транспорту</t>
  </si>
  <si>
    <t>Субсидии автономной некоммерческой организации "Дирекция по развитию транспортной системы Санкт-Петербурга и Ленинградской области"</t>
  </si>
  <si>
    <t>254 0408 6240206440 600</t>
  </si>
  <si>
    <t xml:space="preserve">Субсидии организации железнодорожного транспорта на возмещение (компенсацию) части потерь в доходах, возникших в результате установления льгот на проезд обучающихся в общеобразовательных организациях либо в форме семейного образования, студентов (курсантов) профессиональных образовательных организаций и образовательных организаций высшего образования,обучающихся по очной форме обучения, железнодорожным транспортом общего пользования в пригородном сообщении </t>
  </si>
  <si>
    <t>254 1003 5310706490  800</t>
  </si>
  <si>
    <t xml:space="preserve">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t>
  </si>
  <si>
    <t>254 1003  5310707970  800</t>
  </si>
  <si>
    <t>Субсидии бюджету Санкт-Петербурга на реализацию Соглашения по перевозке жителей Санкт-Петербурга и жителей Ленинградской области</t>
  </si>
  <si>
    <t>254 1003  5310774870 500</t>
  </si>
  <si>
    <t>254 0408 6240100160 200</t>
  </si>
  <si>
    <t>Субсидии на приобретение коммунальной спецтехники и оборудования в лизинг (сублизинг)</t>
  </si>
  <si>
    <t xml:space="preserve">Субсидии на реализацию мероприятий по повышению надежности и энергетической эффективности в системах теплоснабжения </t>
  </si>
  <si>
    <t xml:space="preserve">Субсидии на реализацию мероприятий по обеспечению устойчивого функционирования объектов теплоснабжения на территории Ленинградской области </t>
  </si>
  <si>
    <t>Комитет по дорожному хозяйству Ленинградской области</t>
  </si>
  <si>
    <t>029 0409 62 3 02 13150 200</t>
  </si>
  <si>
    <t>029 0409 62 1 01 04010 400</t>
  </si>
  <si>
    <t>029 0409 62 1 01 04260 400</t>
  </si>
  <si>
    <t>029 0409 62 2 01 10110 200</t>
  </si>
  <si>
    <t>029 0409 62 2 01 10100 200</t>
  </si>
  <si>
    <t>029 0409 62 1 03 14730 200</t>
  </si>
  <si>
    <t>029 0409 62 3 R1 13150 200</t>
  </si>
  <si>
    <t>029 0409 48 3 01 14430 400</t>
  </si>
  <si>
    <t>Комитет по физической культуре и спорту Ленинградской области</t>
  </si>
  <si>
    <t>Субсидии на реализацию мероприятий по проведению капитального ремонта спортивных объектов</t>
  </si>
  <si>
    <t>961 1102 5430274060 500</t>
  </si>
  <si>
    <t>Реализация федеральной целевой программы "Развитие физической культуры и спорта в Российской Федерации на 2016 - 2020 годы" (создание объекта спорта - Плавательный бассейн в г. Сертолово в рамках концессионного соглашения от 08.08.2018 года) 
961 1102 543P554950 400</t>
  </si>
  <si>
    <t>Реализация федеральной целевой программы "Развитие физической культуры и спорта в Российской Федерации на 2016 - 2020 годы"</t>
  </si>
  <si>
    <t>961 1102 543P554950 400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</si>
  <si>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</si>
  <si>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Корректировка обусловлена необходимостью приведения стоимости работ в соответствии с заключёнными муниципальными контрактами, переносом сроков разработки проектно-сметной документации (разработка ППТиМТ, получение согласований не пересечение железнодорожных путей, автомобильных дорог регионального значения) и соответственно передачи на проверку в ГАУ «Леноблгосэкспертиза», корректировкой сроков строительства объектов.
Таким образом, корректировка объёмов составит:
- в 2020 году 177 854,77 тыс. руб. в сторону уменьшения;
- в 2021 и 2022 году без изменений в пределах принятых бюджетных ассигнований.
</t>
  </si>
  <si>
    <t>Субсидии на капитальное строительство (реконструкцию) объектов теплоэнергетики, включая проектно-изыскательские работы</t>
  </si>
  <si>
    <t xml:space="preserve">978 0502 5710174610 500 </t>
  </si>
  <si>
    <t>978 0502 5720270180 500</t>
  </si>
  <si>
    <t>978 0502 5710170160 500</t>
  </si>
  <si>
    <t>978 0502 5710174730 500</t>
  </si>
  <si>
    <t>Строительство и реконструкция (модернизация) объектов питьевого водоснабжения
984 0502 574G552430 400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</si>
  <si>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984 0503 563F254240 500 </t>
  </si>
  <si>
    <t xml:space="preserve">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</si>
  <si>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</si>
  <si>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Строительство и реконструкции объектов водоснабжения, водоотведения и очистки сточных вод</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</si>
  <si>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</si>
  <si>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950 0412 61 1 06 00160 100</t>
  </si>
  <si>
    <t>Комитет градостроительной политики Ленинградской области</t>
  </si>
  <si>
    <t>Комитет по культуре Ленинградской области</t>
  </si>
  <si>
    <t>Субсидии на капитальное строительство (реконструкцию) объектов теплоэнергетики, включая проектно-изыскательские работы
Уменьшение бюджетных ассигнований в связи с наличием нераспределенных средств субсидий по итогам отбора МО в 2020 году</t>
  </si>
  <si>
    <t>Субсидия на капитальное строительство электросетевых объектов, включая проектно-изыскательские работы
Перераспределение бюджетных ассигнований в целях финансового обеспечения МК на проведение строительно-монтажных работ по объектам электроенергетики, ПИР по которым выполнены по итогам 2019 года</t>
  </si>
  <si>
    <t>Комитет по строительству Ленинградской области</t>
  </si>
  <si>
    <t>981 0801 554A152330 500</t>
  </si>
  <si>
    <t>962 0801 554A152330 400</t>
  </si>
  <si>
    <t>981 04 12 56 1 08 06690 600</t>
  </si>
  <si>
    <t>981 07 02 52 2 02 74450 500</t>
  </si>
  <si>
    <t>981 07 04 52 6 03 04300 400</t>
  </si>
  <si>
    <t>981 11 02 54 3 01 74050 500</t>
  </si>
  <si>
    <t>981 03 09 58 2 01 04300 400</t>
  </si>
  <si>
    <t>981 09 02 48 4 02 04300 400</t>
  </si>
  <si>
    <t>981 0801 48 4 03 70660 500</t>
  </si>
  <si>
    <t>981 05 01 56 1 F3 67484 500</t>
  </si>
  <si>
    <t>981 09 01 51 4 04 04300 400</t>
  </si>
  <si>
    <t>981 07 01 48 4 01 70660  500</t>
  </si>
  <si>
    <t>981 11 01 48 4 04 70660 500</t>
  </si>
  <si>
    <t xml:space="preserve">Обеспечение деятельности (услуги, работы) государственных учреждений.  </t>
  </si>
  <si>
    <t>981 0113 68 9 01 00160 300</t>
  </si>
  <si>
    <t xml:space="preserve">Обеспечение деятельности (услуги, работы) государственных учреждений. </t>
  </si>
  <si>
    <t>981 0113 68 9 01 00160 200</t>
  </si>
  <si>
    <t xml:space="preserve">Государственная программа Ленинградской области "Развитие транспортной системы Ленинградской области". </t>
  </si>
  <si>
    <t xml:space="preserve">Реализация мероприятий по модернизации региональных и муниципальных детских школ искусств по видам искусств.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</si>
  <si>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</si>
  <si>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Субсидии на строительство, реконструкцию, приобретение и пристрой объектов для организации общего образования</t>
  </si>
  <si>
    <t xml:space="preserve">Проектирование, строительство, реконструкция и приобретение объектов государственной собственности. </t>
  </si>
  <si>
    <t>Субсидии на реализацию мероприятий по строительству и реконструкции спортивных объектов</t>
  </si>
  <si>
    <t>Проектирование, строительство, реконструкция и приобретение объектов государственной собственности</t>
  </si>
  <si>
    <t>Субсидии на переселение граждан из аварийного жилищного фонда. Федеральный проект "Обеспечение устойчивого сокращения непригодного для проживания жилищного фонда". Обеспечение устойчивого сокращения непригодного для проживания жилого фонда.</t>
  </si>
  <si>
    <t>Социальные выплаты и меры стимулирующего характера, связанные с профессиональной деятельностью.</t>
  </si>
  <si>
    <t>Проектирование, строительство, реконструкция и приобретение объектов государственной собственности.</t>
  </si>
  <si>
    <t>Субсидии на мероприятия по строительству, реконструкции, модернизации объектов</t>
  </si>
  <si>
    <t xml:space="preserve">Комитет по строительству Ленинградской области </t>
  </si>
  <si>
    <t>981 05 01 56 1 03 70770 500</t>
  </si>
  <si>
    <t>Субсидии на переселение граждан из аварийного жилищного фонда</t>
  </si>
  <si>
    <t>981 10 03 48 1 01 03340 300</t>
  </si>
  <si>
    <t>981 10 03 48 1 01 R5760 300</t>
  </si>
  <si>
    <t>981 11 02 48 4 04 70660 500</t>
  </si>
  <si>
    <t>Предоставление гражданам социальных выплат на строительство (приобретение) жилья. Для соблюдения условий софинансирования по федеральному соглашению</t>
  </si>
  <si>
    <t>Обеспечение комплексного развития сельских территорий. Для соблюдения условий софинансирования по федеральному соглашению</t>
  </si>
  <si>
    <t>Субсидии на мероприятия по строительству, реконструкции, модернизации объектов. (Корректировка КФСР)</t>
  </si>
  <si>
    <t>Обеспечение устойчивого сокращения непригодного для проживания жилого фонда
981 0501 56 1 F3 67483 500</t>
  </si>
  <si>
    <t xml:space="preserve">983  0603 5970113760 600 </t>
  </si>
  <si>
    <t>974  0407  5950351290  200</t>
  </si>
  <si>
    <t xml:space="preserve">Осуществление отдельных полномочий в области лесных отношений                                                      
Приведение распределения средств субвенции в соответствие с бюджетными проектировками, согласованными Федеральным агентством лесного хозяйства </t>
  </si>
  <si>
    <t>Комитет по молодежной политике Ленинградской области</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</si>
  <si>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</si>
  <si>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993 0707 6670106740 600</t>
  </si>
  <si>
    <t>Экономия по результатам конкурсных процедур среди СОНКО, показатель выполнен</t>
  </si>
  <si>
    <t xml:space="preserve">Нерограммные расходы, исполнение судебных актов, актов Российской Федерации и мировых соглашений по возмещению вреда. Для оплаты исполнительных листов  от 28 января 2020 года  № ФС 032150775 и № ФС 032150776 по делу №А-56-14417/2019  (о взыскании судебных издержек, согласовано внесение изменений в СБР)
</t>
  </si>
  <si>
    <t>993 0707 6890110070 800</t>
  </si>
  <si>
    <t>Поддержка творческих молодежных проектов</t>
  </si>
  <si>
    <t>993 0707 6660211690 200</t>
  </si>
  <si>
    <t>Мероприятия и проекты (Участие соотечественников в образовательном форуме "Ладога")</t>
  </si>
  <si>
    <t>993 0707 66Б0213760 200</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</si>
  <si>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</si>
  <si>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984 0502 57 4 П6 07680 800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</si>
  <si>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</si>
  <si>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984 0502 57 4 П6 07880 800</t>
  </si>
  <si>
    <t>Создание на территории Ленинградской области туристской инфраструктуры</t>
  </si>
  <si>
    <t>980 0412 4920114670 600</t>
  </si>
  <si>
    <t>В связи со снижением туристского потока строительство зеленых стоянок целесообразно перенести на следующий год</t>
  </si>
  <si>
    <t>980 0412 4910200160 600</t>
  </si>
  <si>
    <t>Комитет Ленинградской области по туризму</t>
  </si>
  <si>
    <t>В связи с эпидемиологической ситуацией 3 выставки отменились: 
1. Оказание услуг по обеспечению участия представителей Ленинградской области в выставке "MITT/МИТТ-2020", г. Москва, Россия, 17-19 марта;
2. Оказание услуг по обеспечению участия представителей Ленинградской области в выставке "Ворота Севера" и проведение мероприятия в формате Workshop, г. Вологда, Россия, 10-11 апреля;
3. Оказание услуг по обеспечению участия представителей Ленинградской области в выставке "KazanExpo", г. Казань, Россия, 02-04 апреля</t>
  </si>
  <si>
    <t>Мероприятия и проекты (конгрессно-выставочные мероприятия по продвижению инвестиционных возможностей и проектов Ленинградской области в России и за рубежом)</t>
  </si>
  <si>
    <t>Мероприятия и проекты (продвижение специализированного интернет-сайта "Инвестиционный портал Ленинградской области" в социальных сетях)</t>
  </si>
  <si>
    <t>Реализация мероприятий по созданию центров культурного развития в городах с числом жителей до 300 тысяч человек</t>
  </si>
  <si>
    <t xml:space="preserve">Реализация мероприятий по созданию центров культурного развития в городах с числом жителей до 300 тысяч человек </t>
  </si>
  <si>
    <t>962 0801 5530100160 600</t>
  </si>
  <si>
    <t xml:space="preserve">Обеспечение деятельности (услуги, работы) государственных учреждений </t>
  </si>
  <si>
    <t>962 0801 5540200160 600</t>
  </si>
  <si>
    <t>Содержание объектов недвижимости, находящихся в оперативном управлении учреждения и не связанных с оказанием услуг (выполнением работ) в рамках государственного задания</t>
  </si>
  <si>
    <t>Обеспечение деятельности (услуги, работы) государственных учреждений (ГКУ ЛО "Дирекция по сохранению объектов культурного наследия")</t>
  </si>
  <si>
    <t>962 0412 5520100160 200</t>
  </si>
  <si>
    <t>Сокращение расходов учреждения в связи с передачей части функций ГБУК ЛО "Музейное агентство" ГБУК ЛО "Парковое агентство"</t>
  </si>
  <si>
    <t>962 0801 5540213760 600</t>
  </si>
  <si>
    <t xml:space="preserve">Отмена мероприятия "Дни Москвы в Ленинградской области" </t>
  </si>
  <si>
    <t>962 0801 5550513760 200</t>
  </si>
  <si>
    <t>Перенос мероприятий по созданию портала "Культурный регион" на 2021 год, по созданию макета - презентации для комплексной реставрации г. Выборга в рамках участия Ленинградской области в реставрационной выставке Denkmal2020 в г.Лейпциг.</t>
  </si>
  <si>
    <t xml:space="preserve">Оплата налога на имущество и  начисленных пеней ГКУ ЛО "Дирекция по сохранению объектов культурного наследия" </t>
  </si>
  <si>
    <t>962 0412 5520100160 800</t>
  </si>
  <si>
    <t>Уменьшение расходов ГКУ ЛО "Дирекция по сохранению объектов культурного наследия"</t>
  </si>
  <si>
    <t>962 0801 553013760 600</t>
  </si>
  <si>
    <t>962 0801 5520111090 600</t>
  </si>
  <si>
    <t>962 0801 5520111090 200</t>
  </si>
  <si>
    <t>Содержание и обеспечение сохранности объектов недвижимости: Музей "Дом станционного смотрителя" , Музей "Астрача, 1941", Государственный дом-музей Н.А. Р-Корсакова  и пр. (иные цели ГБУК ЛО "Музейное агентство)</t>
  </si>
  <si>
    <t xml:space="preserve">Субсидии на государственное задание  ГБУК ЛО "Музейное агентство" в целях приведения  в соответствие  постановлению Правительства Ленинградской области от 14 ноября 2014 года N 522 </t>
  </si>
  <si>
    <t>Расходы, предусмотренные ГКУ "Дирекция по сохранению собъектов культурного наследия" (изменение бюджетополучателя для разработки проекта реставрации)</t>
  </si>
  <si>
    <t>Расходы на предоставление субсидии на иные цели (ГБУК ЛО "Музей-заповедник "Старая Ладога") для разработки проекта реставрации объекта культурного наследия</t>
  </si>
  <si>
    <t>Управление делами Правительства Ленинградской области</t>
  </si>
  <si>
    <t>Расходы на обеспечение гарантий по государственной гражданской службе</t>
  </si>
  <si>
    <t>133 1006 6890113860 100</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</si>
  <si>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</si>
  <si>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133  0113  6890106780  800</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</si>
  <si>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</si>
  <si>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133  0113  6890107510  800</t>
  </si>
  <si>
    <t>Обеспечение деятельности аппаратов государственных органов Ленинградской области</t>
  </si>
  <si>
    <t>133  0104  6730100150  200</t>
  </si>
  <si>
    <t>Уполномоченный по правам ребенка в Ленинградской области</t>
  </si>
  <si>
    <t>Обеспечение деятельности Уполномоченного по правам ребенка в Ленинградской области</t>
  </si>
  <si>
    <t>998 0113 67Б0100150 200</t>
  </si>
  <si>
    <t>Уполномоченный по защите прав предпринимателей в Ленинградской области</t>
  </si>
  <si>
    <t>Обеспечение деятельности Уполномоченного по защите прав предпринимателей в Ленинградской области</t>
  </si>
  <si>
    <t>949 0113 67Г0100150 200</t>
  </si>
  <si>
    <t>949 0113 67Г0100150 100</t>
  </si>
  <si>
    <t>133  0113 66Б0111240  200</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</si>
  <si>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</si>
  <si>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998 0113 67Б0100150 100</t>
  </si>
  <si>
    <t>047  0113 6890100160 100</t>
  </si>
  <si>
    <t>047  0113 6890100160 200</t>
  </si>
  <si>
    <t>Обеспечение деятельности Общественной палаты Ленинградской области</t>
  </si>
  <si>
    <t>047  0113 6890112130 100</t>
  </si>
  <si>
    <t>047  0113 6890112130 200</t>
  </si>
  <si>
    <t xml:space="preserve">Представительство губернатора и Правительства Ленинградской области при Правительстве Российской Федерации </t>
  </si>
  <si>
    <t>121  0104  6730100150  200</t>
  </si>
  <si>
    <t>Контрольно-счетная палата Ленинградской области</t>
  </si>
  <si>
    <t xml:space="preserve"> </t>
  </si>
  <si>
    <t>078 0106  6730100150  100</t>
  </si>
  <si>
    <t>Обеспечение деятельности председателя Контрольно-счетной палаты Ленинградской области и его заместителей</t>
  </si>
  <si>
    <t>078 0106  6760100150  100</t>
  </si>
  <si>
    <t>Комитет общего и профессионального образования Ленинградской области</t>
  </si>
  <si>
    <t xml:space="preserve">Обеспечение деятельности (услуги, работы) государственных учреждений (уточнение ассигнований на государственные задания ГБУ ЛО Маяк, ГБУ ЛО  Россонь в связи с реализацией нового мероприятия "Реализация дополнительных общеразвивающих программ" и ГБУ ЛО Ладога на оплату земельного налога) </t>
  </si>
  <si>
    <t>068 0703 52 3 01 00160 600</t>
  </si>
  <si>
    <t>068 0706 52 6 04 13760 600</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</si>
  <si>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</si>
  <si>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068 0701 52 1 01 71350 500</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</si>
  <si>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</si>
  <si>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068 0702 52 2 01 71530 500</t>
  </si>
  <si>
    <t>068 0701 52 1 01 06700 600</t>
  </si>
  <si>
    <t>068 0701 52 1 01 07530 800</t>
  </si>
  <si>
    <t>068 1004 52 4 04 70820 500</t>
  </si>
  <si>
    <t>068 1003 53 1 03 71720 500</t>
  </si>
  <si>
    <t>068 0704 52 6 03 13770 600</t>
  </si>
  <si>
    <t xml:space="preserve">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 </t>
  </si>
  <si>
    <t xml:space="preserve">Финансовое обеспечение затрат индивидуальным предпринимателям в связи с реализацией образовательных программ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</si>
  <si>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</si>
  <si>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</si>
  <si>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068 0702 52 2 01 53030 500</t>
  </si>
  <si>
    <t>068 0702 52 2 01 53030 100</t>
  </si>
  <si>
    <t>068 0702 52 2 01 53030 600</t>
  </si>
  <si>
    <t>Чествование победителей конкурсных мероприятий областного, всероссийского и международного уровней, выпускников школ по итогам учебного года (организация туристско-экскурсионной поездки)</t>
  </si>
  <si>
    <t>068 0709 52 2 04 13760 200</t>
  </si>
  <si>
    <t>В связи со сложившейся ситуацией мероприятие будет отменено</t>
  </si>
  <si>
    <t xml:space="preserve">Снижение объема пасажиропотока в результате  введения ограничительных мер в рамках борьбы с новой коронавирусной инфекцией на территории Ленинградской области.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</si>
  <si>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 (с 30.03.2020 по 30.06.2020 года на 349 человек, находящихся на обучении в 19 казенных учреждениях, подведомственных комитету, уже внесены изменения в СБР)</t>
  </si>
  <si>
    <t>068 1003 53 1 05 03950 300</t>
  </si>
  <si>
    <t>Предоставление частичной компенсации стоимости путевок в детские санатории, санаторные оздоровительные лагеря круглогодичного действия и загородные стационарные оздоровительные лагеря в рамках основного мероприятия "5.1. "Обеспечение отдыха, оздоровления, занятости детей, подростков и молодежи" подпрограммы "Развитие системы отдыха, оздоровления, занятости детей, подростков и молодежи, в том числе детей, находящихся в трудной жизненной ситуации", уже внесены изменения в СБР</t>
  </si>
  <si>
    <t>068 1003 52 5 01 03330 300</t>
  </si>
  <si>
    <t>068 0702 52 2 01 00160 200</t>
  </si>
  <si>
    <t>Издание сборников нормативно-правовых документов по охране прав детей (В 2020 году появилась необходимость реализации данного мероприятия подведомственным учреждением)</t>
  </si>
  <si>
    <t>068 0709 52 4 02 13760 600</t>
  </si>
  <si>
    <t>Издание сборников нормативно-правовых документов по охране прав детей (изменение исполнителя мероприятия)</t>
  </si>
  <si>
    <t>068 0709 52 4 02 13760 200</t>
  </si>
  <si>
    <t>Мероприятия и проекты (на мероприятия Повышение уровня профессионального мастерства в форматах непрерывного образования педагогических работников системы общего, дополнительного и профессионального образования в связи с получением гранда ГАОУ ДПО ЛО "ЛОИРО" в размере 10 000,0 тыс. руб., необходимы средства в рамках мероприятия государственной программы)</t>
  </si>
  <si>
    <t>068 0709 52 7 05 13760 600</t>
  </si>
  <si>
    <t>Обеспечение деятельности (услуги, работы) государственных учреждений в рамках основного мероприятия "Реализация программ дополнительного профессионального образования для развития кадрового потенциала" подпрограммы "Управление ресурсами и качеством системы образования" государственной программы Ленинградской области "Современное образование Ленинградской области" в связи с уменьшением объема гос. задания ГАОУ ДПО ЛО "ЛОИРО" (на 5000 чел./час., стоимость 1 чел. час. в год 100 руб.) возникла необходимость перераспределения средств на мероприятие "Повышение уровня профессионального мастерства в форматах непрерывного образования педагогических работников системы общего, дополнительного и профессионального образования" в рамках проекта "Учитель будущего" (выиграл гранд ГАОУ ДПО ЛО "ЛОИРО", выдана выписка)</t>
  </si>
  <si>
    <t>068 0705 52 7 03 00160 600</t>
  </si>
  <si>
    <t>Осуществление переданных полномочий Российской Федерации в сфере образования</t>
  </si>
  <si>
    <t>133 0709  6820159900 100</t>
  </si>
  <si>
    <t>Субвенции на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Учитывая указания Рособрнадзора необходимо ежегодно привлекать к проверкам не менее 300 экспертов (на 2020 год запланировано 2 000,0 тыс. руб.). Однако, в связи со сложившейся ситуацией проверки в отношении юридических лиц и индивидуальных предпринимателей с мая по декабрь 2020 года проводить не планируется. В связи с вышеуказанным отсутствует необходимость привлечения экспертов.</t>
  </si>
  <si>
    <t>068 0709 52 7 02 59900 600</t>
  </si>
  <si>
    <t>Комитет по печати Ленинградской области</t>
  </si>
  <si>
    <t xml:space="preserve">Обеспечение функционирования действующих и создание новых официальных интернет-ресурсов и сервисов в сети "Интернет" </t>
  </si>
  <si>
    <t xml:space="preserve">976 0113 6650112080 200
</t>
  </si>
  <si>
    <t>Исследование общественного мнения и мониторинг информационного поля</t>
  </si>
  <si>
    <t>976 0113 6650513760 200</t>
  </si>
  <si>
    <t>Отмена проведения социологического исследования по теме "Отношение жителей Ленинградской области к институтам власти и общества и оценке социально-экономической ситуации в Ленинградской области"</t>
  </si>
  <si>
    <t>Взаимодействие с соотечественниками, проживающими за рубежом</t>
  </si>
  <si>
    <t>976 0113 66Б0213760 200</t>
  </si>
  <si>
    <t>Сокращение расходов на проведение мероприятия, запланированного в целях развития взаимодействия с соотечественниками, проживающими за рубежом – Балтийского форума сотрудничества, и проведение его в онлайн-формате</t>
  </si>
  <si>
    <t>976 0412 6650207410 600</t>
  </si>
  <si>
    <t>976 0412 6650207410 800</t>
  </si>
  <si>
    <t xml:space="preserve">Финансовое обеспечение затрат в связи с реализацией социально-значимых проектов в сфере книгоиздания Уточнение КБК по результатам конкурсного отбора по предоставлению субсидий (изменения внесены в сводную бюджетную роспись областного бюджета до формирования Проекта закона) </t>
  </si>
  <si>
    <t>Комитет по труду и занятости населения Ленинградской области</t>
  </si>
  <si>
    <t>970 1006 5010100160 100</t>
  </si>
  <si>
    <t xml:space="preserve">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
</t>
  </si>
  <si>
    <t>970 1006 5010407430 600</t>
  </si>
  <si>
    <t>970 1006 5010407430 800</t>
  </si>
  <si>
    <t xml:space="preserve">Обеспечение деятельности (услуги, работы) государственных учреждений
</t>
  </si>
  <si>
    <t>970 0401 5010100160 600</t>
  </si>
  <si>
    <t>Возврат средств в бюджет по причине невостребованности мероприятий в связи со сложившейся эпидемиологической обстановкой: Профессиональное обучение и дополнительное профессиональное образование лиц, отбывающих наказание в местах лишения свободы - 1 651,0 тыс. руб., Профессиональное обучение и дополнительное профессиональное образование незанятых граждан,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 - 2 088,0 тыс. руб., Проведение областного конкурса профессионального мастерства «Лучший работник Центра занятости населения Ленинградской области» - 200,0 тыс. руб.</t>
  </si>
  <si>
    <t>Возврат средств в бюджет по причине отмены командировок в связи со сложившейся эпидемиологической обстановкой</t>
  </si>
  <si>
    <t>970 1006 5010207380 600</t>
  </si>
  <si>
    <t>970 1006 5010207380 800</t>
  </si>
  <si>
    <t>970 1006 501P352940 800</t>
  </si>
  <si>
    <t>970 0401 501P352940 600</t>
  </si>
  <si>
    <t>970 0401 501P254610 600</t>
  </si>
  <si>
    <t>Комитет по здравоохранению Ленинградской области</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</si>
  <si>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</si>
  <si>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986 0901 51 4 П2 04280 400</t>
  </si>
  <si>
    <t>986 0902 51 4 05 13770 600</t>
  </si>
  <si>
    <t>986 0901 51 4 05 13770 600</t>
  </si>
  <si>
    <t>Развитие инфраструктуры системы профессионального образования</t>
  </si>
  <si>
    <t>986 0704 52 6 03 13770 600</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</si>
  <si>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</si>
  <si>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986 0704 52 6 02 03930 600 </t>
  </si>
  <si>
    <t xml:space="preserve">Приобретение объектов недвижимого имущества </t>
  </si>
  <si>
    <t>986 0902 51 4 01 04230 400</t>
  </si>
  <si>
    <t>Мероприятия по сохранению и развитию материально-технической базы государственных учреждений                                                                       986 0909 51 4 0 5 13770 600</t>
  </si>
  <si>
    <t xml:space="preserve">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986 0901 51 4 05 58320 200                                                                                      </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</si>
  <si>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986 0901 51 4 05 58320 600</t>
  </si>
  <si>
    <t>Мероприятия, направленные на укрепление материально-технической базы учреждений здравоохранения                                                         
986 0901 51 4 05 58110 200</t>
  </si>
  <si>
    <t>986 0901 51 4 05 58320 600</t>
  </si>
  <si>
    <t xml:space="preserve">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986 0901 51 2 01 58300 600  </t>
  </si>
  <si>
    <t xml:space="preserve">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986 0901 51 2 01 58330 600 </t>
  </si>
  <si>
    <t xml:space="preserve">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986 0904 51 2 01 58330 600 </t>
  </si>
  <si>
    <t>986 0906 51 2 01 00160 800</t>
  </si>
  <si>
    <t>Мероприятие "Оказание специализированной медицинской помощи, скорой, в том числе скорой специализированной, медицинской помощи, медицинской эвакуации" (экономия по закупкам)</t>
  </si>
  <si>
    <t>986 0906 51 2 01 00160 200</t>
  </si>
  <si>
    <t>986 0909 51 2 01 00160 800</t>
  </si>
  <si>
    <t>986 0901 51 2 01 00160 200</t>
  </si>
  <si>
    <t>Мероприятие "Первичная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ГКУЗ Центр по профилактике и борьбе со СПИД и инфекционными заболеваниями", ГКУЗ  "Ленинградский областной противотуберкулезный  диспансер" для приобретения тест-систем и расходных материалов для проведения лабораторных исследований на COVID-19; ГКУЗ "Областная туберкулезная больница в г. Выборге" для оплаты претензии ГУ Ленинградское региональное отделение Фонда социального страхования ).</t>
  </si>
  <si>
    <t>986 0902 51 1 01 00160 200</t>
  </si>
  <si>
    <t>986 0902 51 1 01 00160 100</t>
  </si>
  <si>
    <t>986 0902 51 1 01 00160 800</t>
  </si>
  <si>
    <t>Мероприятия по сохранению и развитию материально-технической базы учреждений здравоохранения                                                                     (изменение подраздела, обращение организации)</t>
  </si>
  <si>
    <t xml:space="preserve">Мероприятия по сохранению и развитию материально-технической базы учреждений здравоохранения                                             (изменение подраздела, обращение организации)   </t>
  </si>
  <si>
    <t>Мероприятия по сохранению и развитию материально-технической базы учреждений здравоохранения                                                Оснащение  медицинских организаций перепрофилированных для лечения пациентов с COVID-19</t>
  </si>
  <si>
    <t>Мероприятия, направленные на укрепление материально-технической базы учреждений здравоохранения</t>
  </si>
  <si>
    <t>986 0904 51 4 05 13770 200</t>
  </si>
  <si>
    <t>986 0901 51 4 05 13770 200</t>
  </si>
  <si>
    <t>986 0909 51 4 05 13770 600</t>
  </si>
  <si>
    <t>986 0901 51 4 05 58320 200</t>
  </si>
  <si>
    <t>Комитет по социальной защите населения Ленинградской области</t>
  </si>
  <si>
    <t xml:space="preserve">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 </t>
  </si>
  <si>
    <t>987 1003 53 1 02 03640 300</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</si>
  <si>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</si>
  <si>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987 1002 53 2 01 13260 300</t>
  </si>
  <si>
    <t>987 1002 53 2 01 00160 600</t>
  </si>
  <si>
    <t>Обеспечение бесплатного изготовления и ремонта зубных протезов ветеранам труда, труженикам тыла, жертвам политических репрессий</t>
  </si>
  <si>
    <t>987 1003 53 1 02 14130 300</t>
  </si>
  <si>
    <t>Доплаты к пенсиям лицам, замещавшим государственные должности Ленинградской области и должности государственной гражданской службы</t>
  </si>
  <si>
    <t>987 1001 53 1 04 03080 300</t>
  </si>
  <si>
    <t>987 1003 53 4 02 00160 100</t>
  </si>
  <si>
    <t>Социальные выплаты семьям с детьми, направленные на стимулирование роста рождаемости</t>
  </si>
  <si>
    <t>987 1003 53 1 01 03710 300</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</si>
  <si>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</si>
  <si>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987 1003 53 1 02 03650 300</t>
  </si>
  <si>
    <t>Ежемесячная выплата в связи с рождением первого ребенка</t>
  </si>
  <si>
    <t>987 1003 53 1 P1 03860 300</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</si>
  <si>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</si>
  <si>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987 1003 53 1 05 03760 300</t>
  </si>
  <si>
    <t xml:space="preserve">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
</t>
  </si>
  <si>
    <t>987 1003 53 1 02 14780 200</t>
  </si>
  <si>
    <t xml:space="preserve">Оплата банковских услуг (услуг почтовой связи) по перечислению (пересылке) средств на осуществление ежемесячной денежной выплаты на детей в возрасте от трех до семи лет включительно </t>
  </si>
  <si>
    <t>987 1004 53 1 01 14770 200</t>
  </si>
  <si>
    <t>Поддержка отдельных категорий граждан в связи с распространением новой коронавирусной инфекции COVID-19 в Ленинградcкой области.</t>
  </si>
  <si>
    <t>987 1003 53 1 02 03940 300</t>
  </si>
  <si>
    <t>Поддержка отдельных категорий граждан в связи с 
распространением новой коронавирусной инфекции COVID-19 в Ленинградcкой области.</t>
  </si>
  <si>
    <t>987 1003 53 1 02 03940 200</t>
  </si>
  <si>
    <t>Социальная поддержка Героев Советского Союза, Героев Российской Федерации и полных кавалеров ордена Славы 987 1003 53 1 05 52520 300</t>
  </si>
  <si>
    <t>Социальная поддержка Героев Социалистического Труда, Героев Труда Российской Федерации и полных кавалеров ордена Трудовой Славы
987 1003 53 1 05 51980 300</t>
  </si>
  <si>
    <t>Осуществление ежемесячных выплат на детей в возрасте от трех до семи лет включительно
987 1004 53 1 01 R3020 300</t>
  </si>
  <si>
    <t>Субсидии на организацию отдыха детей, находящихся в трудной жизненной ситуации, в каникулярное время</t>
  </si>
  <si>
    <t>987 0707 52 5 01 74410 500</t>
  </si>
  <si>
    <t>Корректировка численности детей, находящихся в трудной жизненной ситуации</t>
  </si>
  <si>
    <t>987 1002 53 2 05 13760 200</t>
  </si>
  <si>
    <t>Уменьшение количества специалистов для прохождения профессиональной переподготовки (смена состава персонала в учреждениях, специалисты самостоятельно прошли курсы повышения квалификации, декретный отпуск)</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</si>
  <si>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</si>
  <si>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987 1006 53 2 02 06860 600</t>
  </si>
  <si>
    <t>Отсутствие заявок на предоставление двух субсидий (конкурсный отбор СОНКО проведен в соответствии с распоряжением комитета от 29.12.2019 № 2968 )</t>
  </si>
  <si>
    <t>Государственная поддержка деятельности социально ориентированных некоммерческих организаций</t>
  </si>
  <si>
    <t>987 1006 53 2 02 06470 600</t>
  </si>
  <si>
    <t>В соответствии с распоряжением комитета от 19.12.2019 № 2960 проведен конкурсный отбор СОНКО на организацию и предоставление услуг по оказанию экстренной помощи на дому «Тревожная кнопка». По итогам конкурсного отбора невостребованные объем средств составил 7 400,0 тыс. руб.</t>
  </si>
  <si>
    <t>987 1003 53 2 04 13760 200</t>
  </si>
  <si>
    <t>Отмена праздника "День социального работника", в связи с введением карантинных мероприятий (КОВИД-19)</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</si>
  <si>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Уточнение кода бюджетной классификации на администрирование переданных полномочий Российской Федерации</t>
  </si>
  <si>
    <t>987 1004 53 1 01 53800 100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</si>
  <si>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</si>
  <si>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987 1004 53 1 01 53800 300</t>
  </si>
  <si>
    <t>Осуществление ежемесячной выплаты в связи с рождением (усыновлением) первого ребенка.
Уточнение кода бюджетной классификации на администрирование переданных полномочий Российской Федерации.</t>
  </si>
  <si>
    <t>987 1004 53 1 P1 55730 100</t>
  </si>
  <si>
    <t>Осуществление ежемесячной выплаты в связи с рождением (усыновлением) первого ребенка</t>
  </si>
  <si>
    <t>987 1004 53 1 P1 55730 300</t>
  </si>
  <si>
    <t>Поддержка отдельных категорий граждан в связи с распространением новой коронавирусной инфекции COVID-19 в Ленинградcкой области</t>
  </si>
  <si>
    <t xml:space="preserve">Осуществление ежемесячной денежной выплаты на детей в возрасте от трех до семи лет включительно </t>
  </si>
  <si>
    <t>987 1004 53 1 01 R3020 300</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</si>
  <si>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</si>
  <si>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987 1003 53 1 01 03710 200</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</si>
  <si>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</si>
  <si>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987 1004 53 1 01 10840 200</t>
  </si>
  <si>
    <t xml:space="preserve">Оказание государственной социальной помощи на основании социального контракта отдельным категориям граждан
</t>
  </si>
  <si>
    <t>987 1003 53 1 02 R4040 300</t>
  </si>
  <si>
    <t>Обеспечение деятельности (услуги, работы) государственных учреждений.
Уточнение кода бюджетной классификации для оплаты госпошлин, налогов, судебных расходов и иных обязательных платежей.</t>
  </si>
  <si>
    <t>987 1003 53 4 02 00160 800</t>
  </si>
  <si>
    <t>Обеспечение деятельности (услуги, работы) государственных учреждений.</t>
  </si>
  <si>
    <t>987 1003 53 4 02 00160 200</t>
  </si>
  <si>
    <t>Комитет финансов Ленинградской области</t>
  </si>
  <si>
    <t xml:space="preserve">985 0113 68 9 01 14340 800
</t>
  </si>
  <si>
    <t>981 08 01 48 4 03 70660 500</t>
  </si>
  <si>
    <t>Комитет цифрового развития Ленинградской области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</si>
  <si>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</si>
  <si>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252 0909 513N751140 200</t>
  </si>
  <si>
    <t>Обеспечение деятельности (услуги, работы) 
государственных учреждений (ГКУ ЛО "РМЦ")</t>
  </si>
  <si>
    <t>252 0314 5820400160 200</t>
  </si>
  <si>
    <t>Развитие и обеспечение функционирования сегментов 
системы обеспечения вызова экстренных оперативных служб по единому номеру "112"</t>
  </si>
  <si>
    <t>252 0314 5820411550 200</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</si>
  <si>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</si>
  <si>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252 0410 6010314490 200</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</si>
  <si>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</si>
  <si>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252 0410 6010314500 200</t>
  </si>
  <si>
    <t>Обеспечение деятельности (услуги, работы) 
государственных учреждений (ГКУ ЛО "ОЭП")</t>
  </si>
  <si>
    <t>252 0410 6040200160 100</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</si>
  <si>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</si>
  <si>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252 0410 6030110970 200</t>
  </si>
  <si>
    <t>252 0410 6040200160 200</t>
  </si>
  <si>
    <t>Развитие технологической инфраструктуры электронного правительства</t>
  </si>
  <si>
    <t>252 0410 6040213390 200</t>
  </si>
  <si>
    <t>Обеспечение функционирования технологической инфраструктуры электронного правительства</t>
  </si>
  <si>
    <t>252 0410 6040213400 200</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</si>
  <si>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</si>
  <si>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252 0314 5820413980 200</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</si>
  <si>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</si>
  <si>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252 0410 6010111000 200</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</si>
  <si>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</si>
  <si>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252 0410 6010313560 200</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</si>
  <si>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</si>
  <si>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252 0410 6020114510 200</t>
  </si>
  <si>
    <t>Создание, развитие и обеспечение функционирования 
инфраструктуры пространственных данных Ленинградской области</t>
  </si>
  <si>
    <t>252 0410 6020213220 200</t>
  </si>
  <si>
    <t>Оснащение объектов спортивной инфраструктуры спортивно-технологическим оборудованием  (Приобретение спортивно-технологического оборудования для создания или модернизации физкультурно-оздоровительных комплексов открытого типа и (или) физкультурно-оздоровительных комплексов для центров развития внешкольного спорта) 
961 1102 541Р552280 200</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</si>
  <si>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</si>
  <si>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 961  1103 542Р574600 500 </t>
  </si>
  <si>
    <t xml:space="preserve">961 1102  5410100160 600 </t>
  </si>
  <si>
    <t>961 1102 541Р500160 600</t>
  </si>
  <si>
    <t xml:space="preserve">961 1103  5420100160 600 </t>
  </si>
  <si>
    <t>Обеспечение деятельности (услуги, работы) государственных учреждений (в целях развития спорта высшего мастерства в Ленинградской области, обеспечения спортивной подготовки спортсменов и участия спортсменов в спортивных мероприятиях всероссийского уровня по виду спорта «футбол» ГАУ ЛО "СШ "Ленинградец". Данные бюджетные ассигнования на обеспечение тренировочной и соревновательной деятельности будут направлены на выполнение услуги по организации мероприятий по подготовке спортсменов, зачисленных в группы спортивной подготовки высшего спортивного мастерства ГАУ ЛО «СШ «Ленинградец»</t>
  </si>
  <si>
    <t>Мероприятия и проекты (перераспределение по подразделам бюджетной классификации, в связи с созданием групп высшего спортивного мастерства в ГАУ ЛО "СШ "Ленинградец")</t>
  </si>
  <si>
    <t>961 1102  5420213760 600</t>
  </si>
  <si>
    <t>Обеспечение деятельности (услуги, работы) государственных учреждений (перераспределение по подразделам бюджетной классификации в связи с созданием групп высшего спортивного мастерства в ГАУ ЛО "СШ "Ленинградец")</t>
  </si>
  <si>
    <t xml:space="preserve">961 1102  5420100160 600 </t>
  </si>
  <si>
    <t>Оснащение объектов спортивной инфраструктуры спортивно-технологическим оборудованием (Приобретение спортивно-технологического оборудования для создания или модернизации физкультурно-оздоровительных комплексов открытого типа и (или) физкультурно-оздоровительных комплексов для центров развития внешкольного спорта, в целях обеспечения софинансирования, предоставляемых из ФБ субсидий (распоряжение Правительства РФ № 297-р от 15.02.2020 г.)</t>
  </si>
  <si>
    <t>961 1102 541Р552280 200</t>
  </si>
  <si>
    <t>Мероприятия и проекты (Уменьшение в целях обеспечения софинансирования предоставляемой из ФБ субсидии с последующим восстановлением расходов)</t>
  </si>
  <si>
    <t>961 1102 5420213760 600</t>
  </si>
  <si>
    <t>Субсидии бюджетам поселений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</si>
  <si>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990 1403 6630374770 500</t>
  </si>
  <si>
    <t>пп. "а" п 4.6 Порядка предоставления и распределания субсидий (уточнение планового объема расходов на исполнение софинансируемых обязательств по итогам заключения муниципальных контрактов (договоров) на поставку товаров, выполнение работ, оказание услуг)</t>
  </si>
  <si>
    <t>Субсидии бюджетам поселений на реализацию областного закона Ленинградской области от 15.01.2018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</si>
  <si>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990 1403 6630374660 500</t>
  </si>
  <si>
    <t>пп. "а" п 4.6 Порядка предоставления и распределания субсидий (уточнение планового объема расходов на исполнение софинансируемых обязательств по итогам заключения муниципальных контрактов (договоров) на поставку товаров, выполнение работ, оказание услуг); отсутствие заключенного в срок соглашения</t>
  </si>
  <si>
    <t>990 0113 6610113570 200</t>
  </si>
  <si>
    <t>Экономия по результатам завершения процедур закупок</t>
  </si>
  <si>
    <t>990 0113 6610113760 200</t>
  </si>
  <si>
    <t>Экономия по результатам завершения процедур закупок
Расторжение контрактов в связи с невозможностью проведения мероприятий из-за распространения новой коронавирусной инфекции</t>
  </si>
  <si>
    <t>990 0113 6610213760 200</t>
  </si>
  <si>
    <t>Расторжение контрактов в связи с невозможностью проведения мероприятий из-за распространения новой коронавирусной инфекции</t>
  </si>
  <si>
    <t>990 0113 6620313760 200</t>
  </si>
  <si>
    <t>990 0113 6640113760 200</t>
  </si>
  <si>
    <t>Проведение информационной кампании, направленной на укрепление единства российской нации
(Реализация комплексной информационной кампании, направленной на укрепление единства российской нации)</t>
  </si>
  <si>
    <t>Мероприятия и проекты
(Содействие развитию сферы межнациональных и межконфессиональных отношений)</t>
  </si>
  <si>
    <t>Мероприятие и проекты
(Создание условий для развития взаимодействия представителей различных конфессий и национальностей)</t>
  </si>
  <si>
    <t>Мероприятие и проекты
(Создание условий для развития информационной среды, научное и методическое обеспечение вопросов сохранения и развития этнокультурного наследия коренных малочисленных народов, проживающих на территории Ленинградской области)</t>
  </si>
  <si>
    <t>Мероприятие и проекты
(Организация и проведение обучающих семинаров по законодательству о защите прав потребителей для юридических лиц, индивидуальных предпринимателей и населения Ленинградской области)</t>
  </si>
  <si>
    <t>Комитет правопорядка и безопасности Ленинградской области</t>
  </si>
  <si>
    <t>Обеспечение деятельности (услуги, работы) государственных учреждений (уплата налогов, сборов и иных платежей) ГКУ "Леноблпожспас"</t>
  </si>
  <si>
    <t>Обеспечение деятельности (услуги, работы) государственных учреждений (прочая закупка товаров, работ и услуг для обеспечения государственных (муниципальных) нужд) ГКУ "Объект 58"</t>
  </si>
  <si>
    <t>Расходы на обеспечение деятельности ГКУ ЛО "Управление  ГЗ""</t>
  </si>
  <si>
    <t>Реализация внеплановых и неотложных мероприятий по предупреждению и ликвидации чрезвычайных ситуаций и последствий стихийных бедствий (прочая закупка товаров, работ, услуг) ГКУ "Управление ГЗ"</t>
  </si>
  <si>
    <t>Отсутствием мероприятий на выполнение ледовзрывных работ вследствие погодных условий</t>
  </si>
  <si>
    <t>Мероприятия по сохранению и развитию материально-технической базы государственных учреждений (закупка товаров, работ, услуг )  ГКУ "Объект 58"</t>
  </si>
  <si>
    <t xml:space="preserve">Временное приостановление закупок основных средств не связанных с обеспечением непосредственного исполнения полномочий (функций) Распоряжение Правительства от 16.04.2020 № 302-р </t>
  </si>
  <si>
    <t>Расходы на развитие и поддержание в постоянной готовности системы экстренного оповещения населения (закупка в сфере информационных технологий) ГКУ "Объект 58"</t>
  </si>
  <si>
    <t>Выплаты гражданам вознаграждения за добровольную сдачу в органы внутренних дел оружия, боеприпасов, взрывчатых веществ и взрывных устройств в рамках основного мероприятия "Реализация мер по обеспечению общественного порядка на территории Ленинградской области" государственной программы Ленинградской области "Безопасность Ленинградской области"</t>
  </si>
  <si>
    <t xml:space="preserve">Расходы на обязательное личное страхование работников ГКУ "Леноблпожспас" (прочая закупка товаров, работ, услуг для государственных (муниципальных) нужд) </t>
  </si>
  <si>
    <t xml:space="preserve">Расходы на обеспечение деятельности ГКУ "Леноблпожспас" (сокращение расходов на закупки для государственных (муниципальных) нужд) </t>
  </si>
  <si>
    <t>Временное приостановление закупок основных средств не связанных с обеспечением непосредственного исполнения полномочий (функций) Распоряжение Правительства от 16.04.2020 № 302-р</t>
  </si>
  <si>
    <t xml:space="preserve">Мероприятия и проекты (прочая закупка товаров, работ, услуг) (ГКУ "Леноблпожспас") </t>
  </si>
  <si>
    <t>В связи со сложившейся ситуацией мероприятия отменены (лучший отряд и работник противопожарной службы ЛО)</t>
  </si>
  <si>
    <t>Расходы на обеспечение деятельности ГКУ "Леноблпожспас" (сокращение расходов на начисления на оплату труда)</t>
  </si>
  <si>
    <t>Экономия бюджетных средств за счет восстановления расходов фондом социального страхования</t>
  </si>
  <si>
    <r>
      <t>Временное приостановление закупок основных средств не связанных с обеспечением непосредственного исполнения полномочий (функций) Распоряжение Правительства от 16.04.2020 № 302-р</t>
    </r>
    <r>
      <rPr>
        <i/>
        <sz val="12"/>
        <rFont val="Times New Roman"/>
        <family val="1"/>
      </rPr>
      <t xml:space="preserve"> </t>
    </r>
  </si>
  <si>
    <t>Cубсидии в связи с введением ограничительных мер, вызванных распространением новой коронавирусной инфекции (COVID-19), на возмещение части затрат при осуществлении регулярных перевозок автомобильным транспортом</t>
  </si>
  <si>
    <t>984 0502 5750170550 500</t>
  </si>
  <si>
    <t>984 1003 5610551350 500</t>
  </si>
  <si>
    <t>984 1003 5610551760 500</t>
  </si>
  <si>
    <t>984 0502 5740270250 500</t>
  </si>
  <si>
    <t>986 1003  51 3 02 03470 300</t>
  </si>
  <si>
    <t>986 1003  51 3 02 03830 300</t>
  </si>
  <si>
    <t xml:space="preserve">Выплата именной стипендии по договорам о целевом обучении.                                                         </t>
  </si>
  <si>
    <t>986 1003  5130203780 300</t>
  </si>
  <si>
    <t>Ежегодные выплаты медицинским работникам дефицитных специальностей.</t>
  </si>
  <si>
    <t>986 1003  5130203450 300</t>
  </si>
  <si>
    <t xml:space="preserve">Предоставление частичной компенсации стоимости путевок в детские санатории, санаторные оздоровительные лагеря круглогодичного действия и загородные стационарные оздоровительные лагеря  </t>
  </si>
  <si>
    <t xml:space="preserve">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</si>
  <si>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</si>
  <si>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068 1003 53 1 05 03950 600</t>
  </si>
  <si>
    <t xml:space="preserve">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 </t>
  </si>
  <si>
    <t>068 0704 52 6 02 13760 600</t>
  </si>
  <si>
    <t>Организация и проведение областного праздника "Золотые руки Ленинградской области", включая награждение. Необходимость проведения мероприятий в рамках развития движения "Молодые профессионалы"</t>
  </si>
  <si>
    <t>068 0704 52 6 05 11950 600</t>
  </si>
  <si>
    <t xml:space="preserve">Организация и проведение олимпиад и конкурсов для студентов-инвалидов и студентов с ОВЗ </t>
  </si>
  <si>
    <t>068 0704 52 6 05 13760 600</t>
  </si>
  <si>
    <t>Субсидии на организацию электронного и дистанционного обучения детей-инвалидов в рамках основного мероприятия "Современная цифровая образовательная среда" подпрограммы "Управление ресурсами и качеством системы образования"</t>
  </si>
  <si>
    <t>068 0702 52 7 06 74700 500</t>
  </si>
  <si>
    <t>068 0709 52 7 04 13780 600</t>
  </si>
  <si>
    <t xml:space="preserve">Поощрение победителей, наставников в Ленинградской области международного конкурсного движения "Молодые профессионалы" </t>
  </si>
  <si>
    <t>068 0704 52 6 05 14080 300</t>
  </si>
  <si>
    <t xml:space="preserve">Поощрение студентов-сирот и детей, оставшихся без попечения родителей, а также из числа детей сирот и из числа детей, оставшихся без попечения родителей, обучающихся в ОО </t>
  </si>
  <si>
    <t>068 0704 52 6 02 03930 600</t>
  </si>
  <si>
    <t>Уточнение контингента</t>
  </si>
  <si>
    <t>Обеспечение внедрения и функционирования автоматизированных систем (федерального, регионального, вузовского и др. уровней)</t>
  </si>
  <si>
    <t>068 0706 52 6 02 13760 600</t>
  </si>
  <si>
    <t xml:space="preserve">Оптимизация внедрения и функционирования автоматизированных систем </t>
  </si>
  <si>
    <t xml:space="preserve">Создание и развитие многофункциональных центров прикладных квалификаций </t>
  </si>
  <si>
    <t>068 0704 52 6 03 13760 600</t>
  </si>
  <si>
    <t>Уточнение количества участников регионального и национального этапа "Абилимпикс"</t>
  </si>
  <si>
    <t xml:space="preserve">Организация и участие в выставках, конференциях, семинарах, форумах, симпозиумах, конгрессах и т.д. </t>
  </si>
  <si>
    <t>В связи с уточнением количества участников регионального и национального этапа "Абилимпикс" необходимо перераспределить средства на проведение областного праздника "Золотые руки Ленинградской области"</t>
  </si>
  <si>
    <t>Оснащение структурных подразделений учреждений профессионального образования, в том числе, осуществляющих организацию отдыха и оздоровления</t>
  </si>
  <si>
    <t>Уточнение перечня оборудования</t>
  </si>
  <si>
    <t>Поощрение студентов-инвалидов, обучающихся в государственных образовательных организациях Ленинградской области</t>
  </si>
  <si>
    <t>068 0704 52 6 02 03510 600</t>
  </si>
  <si>
    <t>Уменьшение получателей стипендии Губернатора</t>
  </si>
  <si>
    <t xml:space="preserve">Обеспечение деятельности (услуги, работы) государственных учреждений  </t>
  </si>
  <si>
    <t>Уточнение контингента в разрезе учреждений по компенсации питания надомников</t>
  </si>
  <si>
    <t>985 0113 6890114340 800</t>
  </si>
  <si>
    <t>985 0111 6890110050 800</t>
  </si>
  <si>
    <t>252 0410 6020206050 800</t>
  </si>
  <si>
    <t>Обеспечение деятельности депутатов Государственной Думы и их помощников в избирательных округах
133  0103  6810151410 100
(увеличение расходов на оплату труда с начислениями  помощникам депутатов Государтсвенной Думы в Ленинградской области)</t>
  </si>
  <si>
    <t>ИТОГО, в том числе:</t>
  </si>
  <si>
    <t>федеральный бюджет</t>
  </si>
  <si>
    <t>бюджет Пенсионного фонда</t>
  </si>
  <si>
    <t>корпорация ЖКХ</t>
  </si>
  <si>
    <t>прочие безвозмездные (пожертвования)</t>
  </si>
  <si>
    <t>Возмещение затрат фондодержателя, обеспечивающего ведение геоинформационной системы "Фонд пространственных данных Ленинградской области"</t>
  </si>
  <si>
    <t>Обеспечение деятельности (услуги, работы) 
государственных учреждений.
Организация работы 2 учреждений, на базе которых организованы резервные обсервации для медицинского наблюдения за лицами, прибывшими из эпидемически неблагополучных территорий по новой коронавирусной инфекции COVID-2019. Распоряжение Правительства Ленинградской области от 20.04.2020 №311-р</t>
  </si>
  <si>
    <t xml:space="preserve">961 1102 5420100160 600 </t>
  </si>
  <si>
    <t>961 1103 5420100160 600</t>
  </si>
  <si>
    <t>Меры социальной поддержки лиц, страдающих заболеваниями, и иных лиц, нуждающихся в лекарственном обеспечении</t>
  </si>
  <si>
    <t>987 1003 53 1 02 03690 300</t>
  </si>
  <si>
    <t>987 1003 53 1 02 03690 200</t>
  </si>
  <si>
    <t>Компенсация за проезд по территории Ленинградской области и Санкт-Петербурга на общественном транспорте от места жительства к месту работы и обратно медицинским работникам государственных организаций здравоохранения Ленинградской области,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</si>
  <si>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986 1003 51 3 02 14810 600</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</si>
  <si>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</si>
  <si>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</si>
  <si>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986 0901 51 2 01 14800 600 </t>
  </si>
  <si>
    <t xml:space="preserve">986 0902 51 1 01 14800 600 </t>
  </si>
  <si>
    <t>986 0904 51 2 01 14800 600</t>
  </si>
  <si>
    <t xml:space="preserve">Мероприятие "Оказание специализированной медицинской помощи, скорой, в том числе скорой специализированной, медицинской помощи, медицинской эвакуации" ( в ГКУЗ "Центр крови Ленинградской области" для оплаты штрафа по Постановлению Управления Федеральной службы по надзору в сфере защиты прав потребителей,  а также для уплаты земельного налога в связи с отменой льготы; ГКУЗ "Контрольно-аналитическая лаборатория" для оплаты административного штрафа)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</si>
  <si>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(в части организации горячего питания обучающихся, получающих начальное общее образование в муниципальных образовательных организациях)</t>
  </si>
  <si>
    <t>068 1003 53 1 05 71440  500</t>
  </si>
  <si>
    <t>Обеспечение бесплатным и льготным питанием отдельных категорий обучающихся в организациях профессионального образования (в части организации горячего питания обучающихся, получающих начальное общее образование в государственных образовательных организациях, финансирование питания Базовой школы ГБУ ЛО "Педагогический колледж им. Ушинского")</t>
  </si>
  <si>
    <t>068 1003 53 1 05 12620 600</t>
  </si>
  <si>
    <t xml:space="preserve">254 0408 68 9 01 06060 800        </t>
  </si>
  <si>
    <t xml:space="preserve">254 0408 68 9 01 06060 600        </t>
  </si>
  <si>
    <t>972 0310 5820300160 800</t>
  </si>
  <si>
    <t>972 0309 5820200160 200</t>
  </si>
  <si>
    <t>981 10 03 53 1 04 03830 300</t>
  </si>
  <si>
    <t>961 1102 541Р514820 600</t>
  </si>
  <si>
    <t>Реализация мероприятий по созданию физкультурно-оздоровительного комплекса открытого типа</t>
  </si>
  <si>
    <t>Возмещение части затрат субъектам малого и среднего предпринимательства, связанных с уплатой процентов по кредитным договорам</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</si>
  <si>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</si>
  <si>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979 0412 6130274490 500</t>
  </si>
  <si>
    <t>По результатам рассмотрения заявок, представленных муниципальными образованиями для участия в отборе</t>
  </si>
  <si>
    <t>985 0113 6420210030 200</t>
  </si>
  <si>
    <t>972 0309 58 2 01 00160 200</t>
  </si>
  <si>
    <t>972 0309 58 2 01 11570 200</t>
  </si>
  <si>
    <t>972 0309 58 2 02 13770 200</t>
  </si>
  <si>
    <t>972 0309 58 2 02 11540 200</t>
  </si>
  <si>
    <t>972 0314 58 1 01 11530 300</t>
  </si>
  <si>
    <t xml:space="preserve">972 03 10 58 2 03 13880 200 </t>
  </si>
  <si>
    <t>972 03 10 58 2 03 00160 100</t>
  </si>
  <si>
    <t xml:space="preserve">972 03 10 58 2 03 00160 200 </t>
  </si>
  <si>
    <t xml:space="preserve">972 03 10 58 2 03 13760 200 </t>
  </si>
  <si>
    <t>978 0502 5730170200  500</t>
  </si>
  <si>
    <t xml:space="preserve">В связи с отказом Волосовского муниципального района  от заключения соглашения на предоставление субсидии для поддержки муниципальных физкультурно-спортивных организаций, осуществляющих спортивную подготовку в соответствии с федеральными стандартами спортивной подготовки </t>
  </si>
  <si>
    <t>В связи с отменой Министерством спорта РФ Всероссийских физкультурных и спортивных мероприятий и уменьшением в связи с этим объемов государственного задания</t>
  </si>
  <si>
    <t>Субсидии государственным предприятиям Ленинградкой  области, осуществляющим образовательную деятельность по подготовке (переподготовке) специалистов по программам дополнительного профессионального образования в связи с введением ограничительных мер, вызванных распространением новой коронавирусной инфекции (COVID-19)</t>
  </si>
  <si>
    <t>981 09 02 51 4 04 04300 400</t>
  </si>
  <si>
    <t>1. Врачебная амбулатория в г. Дубровка - перераспределение бюджетных ассигнований на 2020 г. на сумму 30 000 тыс. рублей. в связи с опережающими темпами строительства объекта
 2.Амбулаторно-поликлинический комплекс, пос. Тельмана - перераспределение бюджетных ассигнований на 2020 г. на сумму 20 000 тыс. рублей. в связи с опережающими темпами строительства объекта</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</si>
  <si>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</si>
  <si>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985 0112 6430113870 200</t>
  </si>
  <si>
    <t xml:space="preserve">984 0505 6890106080  800
</t>
  </si>
  <si>
    <t xml:space="preserve"> 981 0703 55 5 04 R3060 500</t>
  </si>
  <si>
    <t>981 0408 62 4 02 74910 500</t>
  </si>
  <si>
    <t xml:space="preserve">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
979 0412 61 3 07 R8310 600
</t>
  </si>
  <si>
    <t>Возмещение части затрат субъектам малого и среднего предпринимательства - работодателям, приостановившим свою деятельность в связи с угрозой распространения на территории Ленинградской области новой коронавирусной инфекции</t>
  </si>
  <si>
    <t>979 0412 6130406090 800</t>
  </si>
  <si>
    <t xml:space="preserve"> 996 0405 6390114790 600</t>
  </si>
  <si>
    <t>Выплата компенсации за проезд сотрудников подведомственных учреждений, обеспечивающих дезинфекционные мероприятия в целях предотвращения распространения новой коронавирусной  инфекции.                                                       В соответствии с распоряжением Правительства Ленинградской области от 13.05.2020 года № 354-р "О внесении изменений в сводную бюджетную роспись областного бюджета Ленинградской области на 2020 год"</t>
  </si>
  <si>
    <t>970 1003501P352940 300</t>
  </si>
  <si>
    <t>970 1003 501P254610 300</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</si>
  <si>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
987 1003 53 1 02 R4040 300</t>
  </si>
  <si>
    <t>962 0801 5530113760 600</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</si>
  <si>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</si>
  <si>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801 0412 51 2 06 08010 400</t>
  </si>
  <si>
    <t>Финансовое обеспечение затрат на организацию общественных работ по содержанию автомобильных дорог общего пользования регионального значения Ленинградской области</t>
  </si>
  <si>
    <t>970 0401 5010406100 800</t>
  </si>
  <si>
    <t>Финансовое обеспечение затрат на организацию общественных работ</t>
  </si>
  <si>
    <t>970 0401 5010406110 800</t>
  </si>
  <si>
    <t>970 0401 5010406110 600</t>
  </si>
  <si>
    <t>985 0111 6890110060 800</t>
  </si>
  <si>
    <t xml:space="preserve">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 </t>
  </si>
  <si>
    <t>Увеличение бюджетных ассигнований обусловлено необходимостью ликвидации  негативных последствий чрезвычайной ситуации регионального характера на территории Колтушского сельского поселения Всеволожского района</t>
  </si>
  <si>
    <t xml:space="preserve">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986 0904 51 2 01 58300 600  </t>
  </si>
  <si>
    <t xml:space="preserve">978 0505 5710206310 600 </t>
  </si>
  <si>
    <t xml:space="preserve">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986 0902 51 1 01 58300 600  </t>
  </si>
  <si>
    <t>029 0409 62 2 03 10150 200</t>
  </si>
  <si>
    <t>Содержание автомобильных дорог общего пользования регионального и межмуниципального значения. Закупка товаров, работ и услуг для обеспечения государственных (муниципальных) нужд. 
На выполнение работ по заделке деформаций и повреждений покрытий на автомобильных дорогах общего пользования регионального значения во Всеволожском, Волосовском, Гатчинскомм, Кингисеппском и Сланцевском районах. (Заказчик ГКУ "Ленавтодор")</t>
  </si>
  <si>
    <t>Капитальный ремонт автомобильных дорог общего пользования регионального и межмуниципального значения. Закупка товаров, работ и услуг для обеспечения государственных (муниципальных) нужд.
Уменьшение расходов в связи с несостоявшимися конкурсными процедурами по объекту "Капитальный ремонт моста через протоку на км 8+868 автомобильной дороги "Лесогорск-Зайцево" в Выборгском районе» и расторжением государственного контракта по объекту «Капитальный ремонт моста через реку Луга на км 6+100 автомобильной дороги "Лужицы-Первое Мая" в Кингисеппском районе» в связи с необходимостью внесения изменений в проектную документацию. в связи с расторжением гос. контракта на кап. ремонт  моста через реку Луга на км 6+100 автомобильной дороги "Лужицы-Первое Мая" в Кингисеппском районе (Заказчик ГКУ "Ленавтодор")</t>
  </si>
  <si>
    <t>Реконструкция автомобильных дорог общего пользования регионального и межмуниципального значения. Капитальные вложения в объекты государственной (муниципальной) собственности
На выполнение проектно-изыскательских работ по объекту: "Реконструкция автомобильной дороги общего пользования регионального значения "Санкт-Петербург-Морье", км 9-км 11 во Всеволожском районе   (Заказчик ГКУ "Ленавтодор")</t>
  </si>
  <si>
    <t>Разработка программы комплексного развития транспортной инфраструктуры Ленинградской области до 2035 года. Закупка товаров, работ и услуг для обеспечения государственных (муниципальных) нужд.
Уменьшение расходов в связи с уточнением расчета начальной максимальной цены гос. контракта  на разработку программы комплексного развития транспортной инфраструктуры Ленинградской области до 2035 года. (Заказчик ГКУ "Ленавтодор")</t>
  </si>
  <si>
    <t>Строительство автомобильных дорог общего пользования регионального и межмуниципального значения. Капитальные вложения в объекты государственной (муниципальной) собственности
Увеличение расходов по объектам: 
1). Строительство мостового перехода через реку Волхов на подъезде к г.Кириши в Киришском районе уменьшение на сумму 8 501,9 тыс. руб., ранее средства были зарезервированы на выполнение строительно-монтажных работ на объекте, в случае возникновения непредвиденных работ при строительстве объекта (ввод объекта по условиям гос. контракта, заключенного между ГКУ "Ленавтодор" и  ООО "ЕТС" № 0395 от 24.12.19 г. запланирован в 2027г.); 
2). Строительство мостового перехода через реку Свирь у города Подпорожье Подпорожского района  увеличение на сумму 19 022,0 тыс. руб. на выполнение строительно-монтажных работ на объекте, исходя из ожидаемого освоения в текущем году (ввод объекта по условиям гос. контракта, заключенного между ГКУ "Ленавтодор" и  ООО "ЕТС" № 0380 от 09.12.19 г. запланирован в 2026г.); 
3) 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 во Всеволожском районе увеличение на сумму 5 052,5  тыс. руб. на выполнение работ по проведению комплекса инженерно-технических услуг по объекту строительства  (ввод объекта по условиям гос. контракта, заключенного между ГКУ "Ленавтодор" и  АО "ПО "Возрождение" № 0495 от 29.12.18 г.  запланирован в 2024г.)</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</si>
  <si>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Закупка товаров, работ и услуг для обеспечения государственных (муниципальных) нужд 
Уменьшение расходов в связи с уточнением расчета начальной максимальной цены гос. контракта  (Заказчик ГКУ "Ленавтодор")</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</si>
  <si>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Уменьшение расходов в соответствии с заключенными  гос. контрактами на выполнение проектно-изыскательских работ по объектам а/д регионального значения  (Заказчик ГКУ "Ленавтодор")</t>
  </si>
  <si>
    <t xml:space="preserve">Строительство автомобильных дорог общего пользования регионального и межмуниципального значения. 
Уменьшение расходов на выполнение проектно-изыскательских  работ по строительству а/дорог регионального значения в связи с уточнением плана года (Заказчик ГКУ "Ленавтодор")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</si>
  <si>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  
Уменьшение расходов на сумму 1 375,7 тыс. руб. по расчету начальной максимальной цены гос. контракта на поставку лабораторного оборудования и приборов контроля качества для испытательной лаборатории контроля качества дорожных работ (13 комлектов) (Заказчик ГКУ "Ленавтодор")</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</si>
  <si>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Уменьшение расходов на выполнение проектно-изыскательских работ по технологическому присоединению объекта  по устройству наружного электроосвещения по Лен. области (Заказчик ГКУ "Ленавтодор")</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</si>
  <si>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</si>
  <si>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В целях восстановления средств, используемых в качестве источника средств для перераспределения с целью обеспечения возможности выполнения условия о софинансировании средств федерального бюджета (целевая статья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</si>
  <si>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979 0412 61 3 07 R8310 600</t>
  </si>
  <si>
    <t>979 0412 61 3 04 06380 800</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</si>
  <si>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
В соответствии с РПРФ  от 30.04.2020 №1192-р из резервного фонда Правительства РФ Ленинградской области выделены средства на оказание неотложных мер поддержки субъектам мсп в размере 7 010,5 тысяч рублей.
МФО – 4 727,0
РГО – 2 283,5 
В целях обеспечения уровня софинансирования – 51% из средств областного бюджета необходимо предусмотреть в областном бюджете средства в сумме 7 296,6 тысяч рублей, из них: МФО – 4 919,9 и РГО – 2 376,7</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</si>
  <si>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
В целях обеспечения уровня софинансирования федеральных средств из резервного фонда Правительства РФ выделенных Ленинградской области на оказание неотложных мер поддержки субъектам мсп путем внесения изменений в бюджетную роспись, с последующим восстановлением средств по данной целевой статье законом о бюджете</t>
  </si>
  <si>
    <t>981 10 03 56 1 02 03820 300</t>
  </si>
  <si>
    <t>981 05 01 56 1 04 70800 500</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</si>
  <si>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
Объем средств увеличивается  в связи с необходимостью  обеспечения социальными выплатами граждан и молодых педагогов</t>
  </si>
  <si>
    <t xml:space="preserve">Основное мероприятие  "Оказание поддержки гражданам, пострадавшим в результате пожара муниципального жилищного фонда"              
Объем средств уменьшается в соответствии с постановлением Правительства Ленинградской области от 28.02.2020 года № 86 о распределении субсидий.                                                                           </t>
  </si>
  <si>
    <t xml:space="preserve">Финансовое обеспечение затрат на разработку и реализацию инновационных проектов на территории Ленинградской области
(реализация проекта «Индустриальное лидерство в АПК)
</t>
  </si>
  <si>
    <t>977 0412 61 2 П3 06140 800</t>
  </si>
  <si>
    <t xml:space="preserve">Финансовое обеспечение затрат на реализацию проекта создания опытно-производственной площадки для селекционно-генетической работы в птицеводстве (реализация проекта «Индустриальное лидерство в АПК")
Уменьшение бюджетных ассигнований в связи с изменением ОИВ, реализующего  приоритетный проект "Индустриальное лидерство в агропромышленном комплексе" </t>
  </si>
  <si>
    <t>075 0405 63 Б П3 06010 800</t>
  </si>
  <si>
    <t xml:space="preserve">Резервный фонд Правительства Ленинградской области
</t>
  </si>
  <si>
    <t>Увеличение бюджетных ассигнований обусловлено необходимостью финансирования расходов, не предусмотренных областным законом об областном бюджете Ленинградской области</t>
  </si>
  <si>
    <t>986 0905 51 2 06 00160 200</t>
  </si>
  <si>
    <t>Финансовое обеспечение затрат, связанных с развитием цифровых компетенций субъектов малого и среднего предпринимательства</t>
  </si>
  <si>
    <t>979 0412 61 3 07 06150 600</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</si>
  <si>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</si>
  <si>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979 0412 61 3 04 07070  800</t>
  </si>
  <si>
    <t xml:space="preserve">С целью выполнения положения распоряжения Губернатора Ленинградской области от 10.04.2020г. №299-рг "О Плане первоочередных мероприятий по обеспечению устойчивого развития экономики в условиях ухудшения ситуации в связи с распространением новой коронавирусной инфекции в Ленинградской области на 2020 год"
</t>
  </si>
  <si>
    <t>В связи с востребованностью данного мероприятия</t>
  </si>
  <si>
    <t xml:space="preserve">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
</t>
  </si>
  <si>
    <t>979 0412 61 3 04 07650  800</t>
  </si>
  <si>
    <t>В связи с невостребованностью данной меры поддержки</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</si>
  <si>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</si>
  <si>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979 0412 61 3 04 07780  600</t>
  </si>
  <si>
    <t xml:space="preserve">В связи с невостребованностью данной меры поддержки вследствие введения ограничений на проведения массовых мероприятий в период распространения новой коронавирусной инфекции на территории Ленинградской области </t>
  </si>
  <si>
    <t xml:space="preserve">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
</t>
  </si>
  <si>
    <t>В связи с высоким риском нереализации запланированных в 2020 году инвестиционных проектов по строительству коммерческой недвижимости  ввиду отнесения потенциальных арендаторов субсидируемых объектов недвижимости (общественно-деловые и торговые центры) к отраслям российской экономики (розничная торговля непродовольственными товарами, деятельность по предоставлению бытовых услуг населению, общественное питание и прочее), в наибольшей степени пострадавших в условиях ухудшения ситуации в результате распространения новой коронавирусной инфекции</t>
  </si>
  <si>
    <t>Отсутсвие потребности в ассигнованиях в рамках реализации мероприятия "Создание регионального электронного архива органов записи актов гражданского состояния Ленинградской области в целях обеспечения информационного взаимодействия при предоставлении государственных и муниципальных услуг"</t>
  </si>
  <si>
    <t>Отсутсвие потребности в ассигнованиях в рамках реализации мероприятий "Экологическая информационная система Ленинградской области (развитие)" и "Государственная информационная система "Современное образование Ленинградской области" (сопровождение)"</t>
  </si>
  <si>
    <t>Государственная поддержка малого и среднего предпринимательства в субъектах Российской Федерации</t>
  </si>
  <si>
    <t>Мероприятие "Первичная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(ГКУЗ Центр по профилактике и борьбе со СПИД и инфекционными заболеваниями", ГКУЗ  "Ленинградский областной противотуберкулезный  диспансер" для приобретения тест-систем и расходных материалов для проведения лабораторных исследований на COVID-19 )</t>
  </si>
  <si>
    <t>977 0412 52 6 06 13760  200</t>
  </si>
  <si>
    <t xml:space="preserve">В связи с решением об отмене проведения регионального этапа национального чемпионата по стратегии и управлению бизнесом в рамках международной программы «Глобальный управленческий вызов» («Global Management Challenge») – «Кубок Ладоги по стратегии и управлении бизнесом» ввиду введения ограничений на проведение массовых мероприятий в целях предупреждения распространения новой коронавирусной инфекции (COVID-19) </t>
  </si>
  <si>
    <r>
      <t xml:space="preserve">Мероприятия и проекты 
</t>
    </r>
    <r>
      <rPr>
        <sz val="12"/>
        <rFont val="Times New Roman"/>
        <family val="1"/>
      </rPr>
      <t>(Организация проведения регионального этапа национального чемпионата по стратегии и управлению бизнесом в рамках международной программы "Глобальный управленческий вызов" ("Global Management Challenge") - "Кубок Ладоги по стратегии и управлении бизнесом")</t>
    </r>
  </si>
  <si>
    <t xml:space="preserve">В связи с предоставлением из федерального бюджета субсидии на создание объекта спорта - Плавательный бассейн в г. Сертолово в рамках заключенного концессионного соглашения необходимо уменьшить средства областного бюджета на сумму - 79 292,5 тыс. рублей. При этом в связи с отсутствием до настоящего времени возможности перечисления указанных средств в рамках соглашения с Министерством спорта РФ и фактическим предоставлением концессионеру средств областного бюджета в размере 11 000 тыс. руб. в целях недопущения недофинансирования процесса строительства объекта и нарушения концессионером обязательств перед контрагентами, необходимо увеличение средств областного бюджета на 11 000,0 тыс. рублей. </t>
  </si>
  <si>
    <t>979 0412 61 3 06 74920 500</t>
  </si>
  <si>
    <t>Для обеспечения уровня софинансирования (33%) в связи с  предоставлением Ленинградской области дополнительных ассигнований из федерального бюджета на реализацию Федерального проекта "Расширение доступа субъектов малого и среднего предпринимательства к финансовым ресурсам, в том числе к льготному финансированию" в сумме 65 554,4 тыс. руб в соответствии с распоряжением Правительства ЛО от 16 мая 2020 года №1302-р</t>
  </si>
  <si>
    <t xml:space="preserve">Потребность на 2020 год составляет 132 191,0 тыс. руб. (планируемая численность контингента учащихся 1325 человек). В бюджете предусмотрено 99 164,2 тыс. руб. из расчета численности контингента 994 чел., что составляет 75% от планируемой численности. Увеличение контингента на 331 чел. </t>
  </si>
  <si>
    <t xml:space="preserve">Потребность на 2020 год составляет 19 599,3 тыс. руб. (планируемая численность контингента учащихся 204 человек). В бюджете предусмотрено 13 693,8 тыс. руб. из расчета численности контингента 143 чел., что составляет 70% от планируемой численности. Увеличение контингента на 61 чел. 
</t>
  </si>
  <si>
    <t xml:space="preserve">В соответствии с заявками увеличением в Тосненском, Лодейнопольском и Кировском районах численности детей-сирот и детей, оставшихся без попечения родителей на 37 человек. Также, при планировании бюджета на 2020 год расчет средств произведен исходя из стоимости квадратного метра общей площади, установленного в год планирования - 2019. Однако, предоставление жилых помещений (в соответствии с областным законом ЛО от 17.06.2011 № 47-оз) осуществляется из расчета средней рыночной стоимости квадратного метра общей площади жилья в i-м поселении, установленной нормативными правовыми актами муниципального района (городского округа). Таким образом, по сравнению с 2019 годом в 2020 году средняя рыночная стоимость квадратного метра увеличилась, что привело также к увеличению потребности в средствах. 
</t>
  </si>
  <si>
    <t xml:space="preserve">В связи с увеличением численности, нуждающихся в постинтернатном сопровождении, оставшихся без попечения родителей, на 4 человека в связи с возникшей потребностью во Всеволожском районе
</t>
  </si>
  <si>
    <t xml:space="preserve">Восстановление ранее снятых средств для обеспечения выплаты компенсации питания для надомников в соответствии с ППЛО от 6 апреля 2020 года (расчет произведен на 64 дня на 349 человек, находящихся на обучении в 19 казенных учреждениях)
</t>
  </si>
  <si>
    <t xml:space="preserve">Перераспределение средств за счет текущего финансирования учреждений на обеспечение выплаты компенсации питания для надомников с 30.03.2020 по 31.12.2020 года находящихся на обучении в 19 казенных учреждениях
</t>
  </si>
  <si>
    <t xml:space="preserve">Перераспределение средств за счет текущего финансирования учреждений на обеспечение выплаты компенсации питания для надомников с 30.03.2020 по 31.12.2020 года находящихся на обучении в 1 бюджетном учреждении
</t>
  </si>
  <si>
    <t xml:space="preserve">Подготовленные материалы широко используются в целях поддержки отрасли в условиях сложной социальной обстановки, популяризации рабочих профессий в регионе. Также, в целях поддержки и развития международного движения Ворлдскиллс и Абилимпикс. Кроме этого, подготовленные фильмы (ролики) и статьи используются при подготовке конкурсных документаций на получение грантов из федерального бюджета на развитие материально-технической базы образовательных организаций Ленинградской области.
</t>
  </si>
  <si>
    <t xml:space="preserve">Увеличение количества участников регионального и национального этапа "Абилимпикс"
</t>
  </si>
  <si>
    <t xml:space="preserve">Увеличение планируемой среднегодовой численности детей-инвалидов, обучающихся с использованием электронного и дистанционного обучения по Сосновоборскому городскому округу - на 1 чел.
</t>
  </si>
  <si>
    <t xml:space="preserve">В связи с текущей ситуацией возникла необходимость проведения конкурса в целях поддержки педагогических работников в условиях дистанционной формы работы
</t>
  </si>
  <si>
    <t xml:space="preserve">В соответствии с постановлением Губернатора ЛО от 13.11.2017 года № 72-пг предусмотрено премирование победителей национальных чемпионатов Ворлдскиллс. В 2019 году состоялся VII Национальный чемпионат "Молодые профессионалы» (Ворлдскиллс Россия). Результаты национального этапа были подведены в январе 2020 года. Ежегодно происходит рост участников конкурса от Ленинградской области и соответственно победителей. Премирование согласно постановлению Губернатора осуществляется на следующий год после проведенного конкурса (до 1 сентября). Предусмотреть точное количество победителей заранее невозможно. По результатам конкурса 2019 года выявлены 1 победитель и 1 наставник, их премия составляет 500,0 тыс. руб. (средства предусмотрены) вместе с тем необходимы дополнительные средства на  выплаты за 2 место - 400,0 тыс. руб., за 3 место - 300,0 тыс. руб., за 4 место - 200,0 тыс. руб. 
</t>
  </si>
  <si>
    <t>Дополнительная потребность по итогам конкурсного отбора на получение грантов "Агростратап" в целях государственнной поддержки за счет средств областного бюждета сверх утвержденных лимитов на реализацию Федерального проекта "Создание системы поддержки фермеров и развитие сельской кооперации" (10 получателей)</t>
  </si>
  <si>
    <t xml:space="preserve">Согласно письма Администрации Губернатора и Правительства Ленинградской области в 2020 году планируется к сокращению 78 работников органов исполнительной власти Ленинградской области (необходимо предусмотреть выплаты 4-х месячного денежного содержания, в связи с сокращением государственных гражданских служащих) и на выплату 10 должностных окладов при увольнении с государственной гражданской службы на страховую (трудовую) пенсию в количестве 149 чел.
</t>
  </si>
  <si>
    <r>
      <t xml:space="preserve">Проведение тестов на коронавирус среди работников ОИВ ЛО (плановое кол-во тестов до конца 2020 года 5,0 тыс.штук (стоимость 1 теста - 1,0 тыс.руб. включая стоимость теста, услуги медицинской организации, выезд специалистов на место для забора материала) на общую сумму 5000,0 тыс.руб., приобретение аппаратов по измерению температуры тела (ручных тепловизоров) 12 штук на общую сумму 1540,0 тыс.руб., приобретение бактерицидных облучателей 20 шт на общую сумму 400,0 тыс.руб и стационарных тепловизоров удаленного контроля 4 шт. на общую сумму 4810,0 тыс.руб. (установка на Суворовском, Смольного, Растрелли и Лафонской)
</t>
    </r>
  </si>
  <si>
    <r>
      <t xml:space="preserve">Увеличение объема субсидии в связи с проведением мероприятий по недопущению распространения  COVID-19 (приобретение индивидуальных средств защиты для сотрудников ГУП "Недвижимость", дезинфекция транспортных средств, проведение тестов)
</t>
    </r>
  </si>
  <si>
    <r>
      <t xml:space="preserve">Увеличение объема субсидии в связи с проведением мероприятий по недопущению распространения  COVID-19 (приобретение индивидуальных средств защиты для сотрудников ГУП "Автобаза Правительства Ленинградской области", дезинфекция транспортных средств, проведение тестов).
</t>
    </r>
  </si>
  <si>
    <t xml:space="preserve">Увеличение расходов на поставку оборудования в рамках проекта: программно-аппаратных комплексов для хранения, обработки, проксирования и архивирования медицинских изображений; рутокены ЭЦП для медицинского персонала; оборудование и ПО для обеспечения функционирования диспетчерской службы скорой медицинской помощи Ленинградской области.
</t>
  </si>
  <si>
    <t>На осуществление профилактических мероприятий в помещениях операторов Системы обеспечения вызова экстренных оперативных служб по единому номеру  "112" в условиях развития новой коронавирусной инфекции (COVID-19).</t>
  </si>
  <si>
    <t>Увеличение расходов на развитие и обеспечение 
функционирования Системы обеспечения вызова экстренных оперативных служб по единому номеру  "112" в связи с ростом количества обращений и необходимостью интеграции с другими субъектами РФ.</t>
  </si>
  <si>
    <t>Увеличение расходов в целях обеспечения функционирования в 2021 году информационной системы "Управление бюджетным процессом Ленинградской области"</t>
  </si>
  <si>
    <t xml:space="preserve">Увеличение расходов на развитие ИАС "Ситуационный центр Губернатора Ленинградской области" и  АИС СБОР.
</t>
  </si>
  <si>
    <t xml:space="preserve">Увеличение расходов в целях развития информационной системы управления активами топливно-энергетического комплекса Ленинградской области в 2021 году
</t>
  </si>
  <si>
    <t xml:space="preserve">Увеличение расходов для предоставления субсидии на возмещение затрат фондодержателя, обеспечивающего ведение геоинформационной системы "Фонд пространственных данных Ленинградской области"
</t>
  </si>
  <si>
    <t>Увеличение расходов в целях организации удаленного защищенного подключения к рабочим местам ОИВ ЛО в условиях развития новой коронавирусной инфекции (COVID-19)</t>
  </si>
  <si>
    <t>Увеличение расходов в целях приобретения оборудования для оргназации удаленного взаимодействия сотрудников ОИВ ЛО в условиях развития новой коронавирусной инфекции (COVID-19)</t>
  </si>
  <si>
    <t>Увеличение расходов в целях приобретения серверного оборудования для организации удаленного взаимодействия сотрудников ОИВ ЛО в условиях развития новой коронавирусной инфекции (COVID-19)</t>
  </si>
  <si>
    <t>Увеличение расходов в целях приобретения программного обеспечения для организации удаленного взаимодействия сотрудников ОИВ ЛО в условиях развития новой коронавирусной инфекции (COVID-19)</t>
  </si>
  <si>
    <r>
      <t xml:space="preserve">В связи с введением ограничительных мер в рамках борьбы с новой коронавирусной инфекцией на территории Ленинградской области произошло уменьшение до 80% пассажиропотков на автобусных маршрутах регулярных перевозок, соответственно снизилась выручка автотранспортных предприятий.Объемы транспортной работы сократились в среднем лишь на 47% (расходы на топливо снизились на 46,6% к уровню 2019 года). Для стабилизации функционирования общественного транспорта и недопущения  остановки транспортной работы необходимо компенсировать часть затрат на приобретение топлива автотранспортным предприятиям
</t>
    </r>
  </si>
  <si>
    <t>Перенос оплаты работ по обследованию пассажиропотока на маршрутах регуляных перевозок пассажиров и работ по подготовке ППТ и ПМ территории в целях размещения линии метрополитена до ст. м. "Кудрово" с 2020 года на 2021 год</t>
  </si>
  <si>
    <t xml:space="preserve">С целью разработки новой методики определения величины арендной платы за земельные участки с учетом кадастровой стоимости земельного участка.
</t>
  </si>
  <si>
    <r>
      <t xml:space="preserve">На предоставление бюджетных инвестиций АО «Отель «Звездный» для досрочного погашения кредитных средств в целях минимизации расходов
</t>
    </r>
  </si>
  <si>
    <t>ГКУ "ГРТ ЛО" включено в Приложение № 16 к Положению о системах оплаты труда в государственных бюджетных учреждениях Ленинградской области и государственных казенных учреждения Ленинградской области по видам экономической деятельности, утвержденному постановлением Правительства Ленинградской области от 15 июня 2011 г. № 173 (далее- Положение).
Согласно п. 7.4 Положения   работникам учреждения  предусматриваются средства на осуществление стимулирующих выплат в размере 18 должностных окладов штатных единиц по штатному расписанию.
В связи с этим, в Положении об оплате труда и стимулировании работников, утвержденному приказом ГКУ «ГРТ ЛО» от 31.07.2019 № 29, сотрудникам ГКУ "ГРТ ЛО" предусмотрена персональная надбавка за стаж непрерывной работы.
Согласно распоряжению Комитета по архитектуре и градостроительству Ленинградской области от 21.082019 № 255, руководителю ГКУ "ГРТ ЛО" установлена ежемесячная надбавка за работу со сведениями, отнесенными к государственной тайне в размере 5%</t>
  </si>
  <si>
    <t xml:space="preserve">Во исполнение поручения Губернатора Ленинградской области перенос бюджетных ассгнований  на финансирование мероприятия по капитальному ремонту спортивного объекта: «Открытый спортивный комплекс (стадион) по адресу: Ленинградская область, Выборгский район, г. Приморск, Выборгское шоссе, дом 20а» на 2020-2021 годы с 2022-2023 годов: на 2020 год 5 000,0 тыс. руб., на 2021 год 58 821,8 тыс. руб. Новый объект 
В связи с расторжением контракта в 2019 году по капитальному ремонту футбольного поля с заменой покрытия и спортивной площадки с обустройством возухоопорным оборудованием в г. Тихвин, ул. Пещерка, д. 1 необходимо предусмотреть на 2020 год 32 471,0 тыс. рублей. Завершение работ 
На реализацию мероприятия по продолжению капитального ремонта муниципального бюджетного образовательного учреждения дополнительного образования «Подпорожская детско-юношеская спортивная школа» 9121,0 т.р.
</t>
  </si>
  <si>
    <r>
      <t>В соответствии с распоряжением КУГИЛО от 09.04.2020 № 383 и актом передачи от 16.04.2020 за "ГАУ ЛО СТЦ Ленинградской области" на праве оперативного управления закреплено государственное имущество спортивного комплекса волейбола, расположенного по адресу: г.Сосновый Бор, ул.Соколова, 7, право оперативного управления зарегистрировано в Росреестре 21.04.2020. Дополнительные ассигнования требуются на содержание имущества, увеличение штатной численности (+79 ед.)</t>
    </r>
    <r>
      <rPr>
        <b/>
        <sz val="12"/>
        <rFont val="Times New Roman"/>
        <family val="1"/>
      </rPr>
      <t xml:space="preserve">
</t>
    </r>
  </si>
  <si>
    <t xml:space="preserve">1. В соответствии с распоряжением Ленинградского областного комитета по управлению государственным имуществом от 09.04.2020 № 383 и актом передачи от 16.04.2020 за Учреждением на праве оперативного управления закреплено государственное имущество спортивного комплекса волейбола, расположенного по адресу: г.Сосновый Бор, ул.Соколова, 7, право оперативного управления зарегистрировано в Росреестре 21.04.2020. Доп. ассигнования на содержание имущества, увеличение штатной численности (+79 ед.) 20 062,4 тыс. руб.
2. В целях подписания дополнительного соглашения с Министерством спорта РФ и обеспечения софинансирования из областного бюджета, были перераспределены бюджетные ассигнования в размере 12 313,4 руб. с их последующим восстановлением на соответствующую статью расходов. В связи с имеющейся экономией в ГБУ ЛО «ЦОПВВС» в размере 6 112,5 тыс. руб., дополнительная потребность составит 6 200,9 </t>
  </si>
  <si>
    <t xml:space="preserve">В целях обеспечения монтажа спортивно-технологического оборудования физкультурно-оздоровительного комплекса открытого типа (ФОКОТ), приобретаемого в соответствии с дополнительным соглашением с  Министерством спорта Российской Федерации </t>
  </si>
  <si>
    <r>
      <t xml:space="preserve">Содержание и обеспечение сохранности объекта: Здание конторы Волжанского лесничества, расположенного по адресу: Ленинградская область, Бокситогорский район, Ефимовское городское поселение, с. Сомино, переданного в оперативное управление ГБУК ЛО "Музейное агентство" на основании распоряжения КУГИ ЛО от 12.03.2020 № 261 за счет сокращения расходов ГКУ "Дирекция по сохранению объектов культурного наследия"
</t>
    </r>
  </si>
  <si>
    <r>
      <t xml:space="preserve">Финансовое обеспечение деятельности ГБУК ЛО "Парковое агентство" в соответствии с государственным заданием, за счет сокращения расходов ГКУ "Дирекция по сохранению объектов культурного наследия"
</t>
    </r>
  </si>
  <si>
    <t>На уплату налога на имущество организаций и земельного налога. Комитетом не представлен полный расчет на 2020 год по потребности но налогам на имущество и земельному налогу. Средства запрашиваются только на 2 квартал 2020 года.  по сведением Комитета потребность по налогам за 2 квартал 2020 г. составляет  2939,1 тыс.руб. (налог на имущество 2871,8 тыс.руб,  земельный налог 67,3 тыс.руб. ). Остаток ассигнований по налогам 1503,8 тыс. руб. Доп.потребность 1435,3 тыс.руб.</t>
  </si>
  <si>
    <t xml:space="preserve">На мероприятия по внеплановой комплексной проверке, связанной со сведениями составляющую гос.тайну (услуги по продлению лицензии на осуществление работ с использование сведений, составляющих гос.тайну)
</t>
  </si>
  <si>
    <t xml:space="preserve">Увеличение ассигнований Дирекции ООПТ на оплату налога на имущество 1,4 т.р., налога на транспорт 16,4 т.р. 
</t>
  </si>
  <si>
    <t xml:space="preserve">Увеличение ассигнований ЛОГКУ "Агентство природопользования" на оплату командировочных расходов (план -68,8 т.р., остаток неисп.асс. -  58,8 т.р.). 
</t>
  </si>
  <si>
    <t xml:space="preserve">Увеличение ассигнований ЛОГКУ "Агентство природопользования" на обучение сотрудников, приобретение операционной системы Microsoft Windows 10. 
</t>
  </si>
  <si>
    <t xml:space="preserve">Увеличение ассигнований ЛОГКУ "Ленобллес" на оснащение Лужского лесного селекционно-семеноводческого центра с целью обеспечения посадочным материалом с закрытой корневой системой (для обеспечения норматива,  установленного приказом Минприроды РФ от 25.03.2019 №188):
на устройтсво склада холодного хранения (объект не кап.строит.): проект - 300,0 т.р., склад холодного хранения сеянцев на 4 млн. шт. (материалы, монтажные работы, подключение к энергообеспечению) - 25900,0 т.р., перенос линии ВЛ 39-07, 10 кВ  (электромонтажные работы и материалы) -1300,0 т.р., прокладка силовых кабелей 0,4кВ от подстанции к холодному складу (электромонтажные и земляные работы, материалы) - 1100,0 т.р.
</t>
  </si>
  <si>
    <r>
      <t xml:space="preserve">Увеличение объемов работ по развитию и ведению (актуализации) интегрированной региональной информационной системы «Инвестиционное развитие территории Ленинградской области"            </t>
    </r>
    <r>
      <rPr>
        <b/>
        <sz val="12"/>
        <rFont val="Times New Roman"/>
        <family val="1"/>
      </rPr>
      <t xml:space="preserve">   </t>
    </r>
  </si>
  <si>
    <t xml:space="preserve">Организация участия Ленинградской области  в сентябре 2020 года в Конференции Балтика G2B Форум 2020 (поручение Губернатора ЛО от 29.11.2019 № 72-12573/2019 по пункту 1.1 Протокола от 08 октября 2019 года диалога компаний-членов Российско-Германской Внешнеторговой палаты с Губернатором ЛО) 
</t>
  </si>
  <si>
    <t xml:space="preserve">Для осуществления информирования через интернет-сайт «Инвестиционный портал Ленинградской области» субъектов среднего и крупного бизнеса о мерах поддержки, принимаемых на региональном уровне для стабилизации экономики региона, о налоговых льготах и субсидиях, доступных предприятиям из наиболее пострадавших отраслей в рамках антикризисных мер поддержки предпринимательства, а также о механизмах получения поддержки,о новых инвестиционных нишах, перспективных рынках сбыта                              
</t>
  </si>
  <si>
    <t>Увеличение субсидии на выполнение государственного задания ГБУ ЛО "МФЦ" на 2020 год для приобретения антисептических материалов и средств индивидуальной защиты в рамках мер опредупреждению распространения короновирусной инфекции</t>
  </si>
  <si>
    <t xml:space="preserve">Увеличение субсидии на выполнение государственного задания ГБУ ЛО "МФЦ" на 2020 год для получения автоинформирования о поступлении результата предоставления услуги </t>
  </si>
  <si>
    <t>ГБУ ЛО "МФЦ" субсидия на иные цели: в рамках мер по предупреждению распространения короновирусной инфекции -  приобретение передвижных бактерицидных рециркуляторов, стоек для дезинфекции рук, электронных термометров</t>
  </si>
  <si>
    <r>
      <t>Уточнение КБК в связи с подачей заявок от организаций, имеющих статус федеральных бюджетных учреждений по квр 600 расходов «Гранты в виде субсидий бюджетным и автономным учреждениям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
Размер потребности в денежных средствах: за периоды 2017-2019 гг. составляет 119 584 675 руб.:
на 2020 год составляет 65 954 000 руб,
на 2021 год составляет 67 488 000 руб,
на 2022 год составляет 69 058 000 руб,
Примечание: потребность по грантам на 2020 год включена в общую сумму дополнительных средств по МТР на 2020 год</t>
    </r>
    <r>
      <rPr>
        <sz val="12"/>
        <rFont val="Times New Roman"/>
        <family val="1"/>
      </rPr>
      <t xml:space="preserve">
</t>
    </r>
  </si>
  <si>
    <r>
      <t xml:space="preserve">Финансовая поддержка работодателей-субъектов малого бизнеса и микробизнеса, приостановивших свою деятельность в связи с угрозой распространения на территории Ленинградской области новой коронавирусной инфекции, осуществляющих виды деятельности, которые не подпадают под субсидии, предоставляемые в настоящее время комитетом.
К возмещению предлагаются следующие затраты: 
- коммерческая аренда помещений, земельных участков, торговых мест;
- уплата жилищно-коммунальных платежей;
- приобретение основных средств.
</t>
    </r>
    <r>
      <rPr>
        <sz val="12"/>
        <rFont val="Times New Roman"/>
        <family val="1"/>
      </rPr>
      <t xml:space="preserve">
</t>
    </r>
  </si>
  <si>
    <r>
      <t xml:space="preserve">В связи с уточнением размеров премирования победителей конкурса.
</t>
    </r>
    <r>
      <rPr>
        <b/>
        <sz val="12"/>
        <rFont val="Times New Roman"/>
        <family val="1"/>
      </rPr>
      <t xml:space="preserve">
</t>
    </r>
  </si>
  <si>
    <t xml:space="preserve">В связи с востребованность данной меры поддержки
</t>
  </si>
  <si>
    <t xml:space="preserve">В связи с планируемым увеличением максимального размера субсидии с 1 до 1,5 млн рублей, а также в целях поддержки туристической отрасли, как наиболее пострадавшей в условиях ухудшения ситуации в связи с распространением на территории Ленинградской области новой коронавирусной инфекции.
</t>
  </si>
  <si>
    <t>В связи с планируемым увеличением максимального размера субсидии с 0,7 млн до 1 млн рублей, расширения перечня принимаемых к возмещению затрат жилищно-коммунальными услугами и моющими и дезинфицирующими средствами, увеличением процента возмещаемых затрат с 50% до 75%, а также расширением видов деятельности, осуществление которых в качестве основного вида деятельности дает право претендовать на получение субсидии</t>
  </si>
  <si>
    <t>Исходя из существующей дополнительной потребности</t>
  </si>
  <si>
    <t xml:space="preserve">В связи с востребованностью данного мероприятия                 
</t>
  </si>
  <si>
    <t xml:space="preserve">В связи со списанием автомобиля Ford Focus, принадлежащего ГКУ «ЛОЦПП» на праве оперативного управления, непригодного к дальнейщей эксплуатации вследствие дтп необходимо приобрести для транспортировки сотрудников ГКУ «ЛОЦПП» автотранспортное средство в рамках возврата страхового возмещения в доход бюджета Ленинградской области по договору КАСКО </t>
  </si>
  <si>
    <r>
      <t xml:space="preserve">Необходимо модернизировать систему в целях предоставления возможности получателям финансовой поддержки предоставлять отчетность по субсидиям в электронном виде с использованием ЭЦП или входом в систему через ЕСИА, а также в целях сопровождения системы ИАС «Мониторинг СЭР» в период с сентября по декабрь 2020 года   </t>
    </r>
    <r>
      <rPr>
        <b/>
        <sz val="12"/>
        <rFont val="Times New Roman"/>
        <family val="1"/>
      </rPr>
      <t xml:space="preserve"> 
</t>
    </r>
  </si>
  <si>
    <t xml:space="preserve">Федеральным законом от 18.03.2020г.№ 52-ФЗ " О внесении изменений в Федеральный закон "О Федеральном бюджете на 2020 год и плановый период 2021 и 2022 годы" предусмотрены средства на реализацию мероприятий по модернизации региональных и муниципальных детских школ искусств по видам искусств. Заключено соглашение между Министерством культуры Российской Федерации и Правительством Ленинградской области от 14.04.2020 № 054-09-2020-422. Строительство и реконструкция ДШИ г. Лодейное Поле. Для обеспечения софинансирования по соглашению. 
</t>
  </si>
  <si>
    <r>
      <t xml:space="preserve">Для обеспечения деятельности Фонда в соответствии с финансовым планом доходов и расходов Фонда, в том числе в связи с увеличением штатной численности на 3 шт. ед. (штатная численность и финансовый план доходов и расходов Фонда утверждены Наблюдательным советом Фонда) </t>
    </r>
    <r>
      <rPr>
        <b/>
        <sz val="12"/>
        <rFont val="Times New Roman"/>
        <family val="1"/>
      </rPr>
      <t xml:space="preserve"> 
</t>
    </r>
  </si>
  <si>
    <t xml:space="preserve">1. Школа на 600 мест, г.Шлиссельбург, Кировский район -в связи с расторжением контракта для завершения работ в 2020 г с учетом неотработанного аванса и увеличения на 10 % +37 306,0т.р - 2020году;                                                            
2. Школа № 68 в г. Лодейное Поле необходим перенос денежных средств в размере 39 987,00т.р с 2020 года на 2022 год. Пересчет по причине приостановке работ и корректировки ПСД;
3. Школа на 300 мест с дошкольным отделением  на 100 мест в п. Осельки Всеволожского района - в целях выполнения условий МК и ввода объекта в эксплуатацию в указанный срок, необходим перенос лимитов финансирования с 2022 года на 2021 год +112784,0 т.р в 2021г.
4.Корпус (блок начальных классов) МОУ "Сосновский центр образования" пос. Сосново, ул. Связи, д. 13а - Причина: необходимо закрытие теплового контура в 2020 году в целях обеспечения объекта в январе 2021 года теплоснабжением и начала отделочных работ + 13 304 т.р в 2020году.
</t>
  </si>
  <si>
    <t xml:space="preserve">Общежитие колледжа им. К.Д.Ушинского на 300 мест, г.Гатчина, ул.Рощинская д. 7 -  приведение в соответствие с графиком  на 2020г необходим перенос денежных средств с 2022 года на 2020 год.
</t>
  </si>
  <si>
    <t>1.Бассейн в  г.Ивангород  - корректировка ПСД увеличение на 7 075,3 т.р в 2020 году.                                                                 
2.ФОК в дер. Новолисино Тосненского района -  необходим перенос денежных средств с 2021 года на 2020 год  из-за высоких темпов выполнения работ.                                          
3.Стадион "Спартак" в г. Гатчина, пр.25 Октября, д. 10 необходим перенос денежных средств с 2021 года на 2020 год на сумму 9 411,2 т.р.из-за высоких темпов выполнения работ</t>
  </si>
  <si>
    <t xml:space="preserve">1. Склад г.Тосно + 4350,0 т.р  на оборудование  
2.Отапливаемый гаражно-складской комплекс в г.Тосно +300,0 т.р  на оборудование и ввод 
3. Здание поисково-спасательной станции (ПСС) в г.Тосно + 750,0т.р.  На оборудование
</t>
  </si>
  <si>
    <r>
      <t xml:space="preserve">ФАП в дер.Яльгелево, Ломоносовский район +18684,0 т.р. на 2021 год. по результатам разработанной ПСД и заключения гос.экспертизы для проведения конкурсных процедур. 
</t>
    </r>
    <r>
      <rPr>
        <b/>
        <sz val="12"/>
        <rFont val="Times New Roman"/>
        <family val="1"/>
      </rPr>
      <t xml:space="preserve"> </t>
    </r>
    <r>
      <rPr>
        <sz val="12"/>
        <rFont val="Times New Roman"/>
        <family val="1"/>
      </rPr>
      <t xml:space="preserve">                                 </t>
    </r>
  </si>
  <si>
    <t xml:space="preserve">Дом культуры  с.Паша, ул.Советская Волховского района Корректировка ПСД перенос средств с 2020 на 2021 год.
</t>
  </si>
  <si>
    <t xml:space="preserve">Увеличение средств обусловлено увеличением стоимости одного квадратного метра общей площади жилого помещения с 2020 по 2025 годы с 45685 рублей до 51607 рублей, уменьшением процента софинансирования субсидии муниципальными образованиями начиная с 2020 по 2025 года с 5% до 1% и изменением площади расселяемых жилых помещений в связи с внесением изменений в РАП.
</t>
  </si>
  <si>
    <t xml:space="preserve">Увеличение выплат по социальной поддержке молодых специалистов,  в соответствии с имеющимися заключенными договорами 
</t>
  </si>
  <si>
    <t xml:space="preserve">Поликлиника г. Сертолово - необходимо дополнительное дооснащение оборудованием в 2020 году.                 
</t>
  </si>
  <si>
    <t xml:space="preserve">Поликлиника в г.Кудрово Всеволожского района -  В связи с отсутствием точки присоединения  к тепловым сетям, не представляется возможным  выполнять отделочные работы в перид с сентября 2020 по май 2021г, необходим перенос денежных средств в размере 32 000,00 с 2020 года на 2021 год.
</t>
  </si>
  <si>
    <r>
      <t xml:space="preserve">Детский сад на 220 мест в д.Малое Карлино Ломоносовского района необходимо предусмотреть лимиты на немонтируемое оборудование и технологическое присоединение в 2021 году. 
</t>
    </r>
  </si>
  <si>
    <r>
      <t xml:space="preserve">Для ввода в эксплупатацию пплавательного бассейна в пос. Аннино Ломоносовского района Контракт еще не заключен. Средства предусмотрены были за счет МБ на 2022 год.
</t>
    </r>
  </si>
  <si>
    <t xml:space="preserve">Для оплаты листка нетрудоспособности уволенным сотрудникам
</t>
  </si>
  <si>
    <t xml:space="preserve">Средства на содержание законченных строительством объектов до передачи пользователям. Расчет потребности произведен из суммы предполагаемых затрат на коммунальные услуги, услуги по содержанию, охране объектов и ориентировочных сроков сдачи объектов. Просим предусмотреть увеличение лимитов на 8 860,2 т.р. В связи с необходимостью приобретения нового автомобиля - 2 000,00 т.р. Для оплаты парковок 360,0 т.р  
</t>
  </si>
  <si>
    <t>Автостанция г. Подпорожье, ул.Октябрят, д.10. - Положительное заключение экспертизы по смете.</t>
  </si>
  <si>
    <t xml:space="preserve">В целях завершения строительства дома культуры на 150 мест в пос. Курск Волосовского района Ленинградской области. Строительная готовность объекта составляет 90%.
</t>
  </si>
  <si>
    <t xml:space="preserve">1. Врачебная амбулатория в г. Дубровка - перераспределение бюджетных ассигнований с 2022 г. на сумму 30 000 тыс. рублей. в связи с опережающими темпами строительства объекта
 2.Амбулаторно-поликлинический комплекс, пос. Тельмана - перераспределение бюджетных ассигнований с 2022 г. на сумму 20 000 тыс. рублей. в связи с опережающими темпами строительства объекта
</t>
  </si>
  <si>
    <t>Приобретение терминала для архивирования и хранения данных, полученных с применением персональных видеорегистраторов, используемых инспекторами</t>
  </si>
  <si>
    <t>Обеспечение инспекторов средствами измерения, включенными в Государственный реестр, для установления мест правонарушений с привязкой их на местности (5 навигаторов)</t>
  </si>
  <si>
    <r>
      <t xml:space="preserve">Оплата государственной пошлины за выдачу свидетельства об утверждении типа средств измерений (навигаторов)               </t>
    </r>
    <r>
      <rPr>
        <b/>
        <sz val="12"/>
        <rFont val="Times New Roman"/>
        <family val="1"/>
      </rPr>
      <t xml:space="preserve">  
</t>
    </r>
  </si>
  <si>
    <r>
      <t xml:space="preserve">Увеличение на восстановление расходов по приобретению медицинских масок, дезинфицирующей жидкости , бактерицидных рециркуляторов воздуха. Ассигнования планируется направить на приобретение программного обеспечения VipNet Client, антивируса, сцепного устройства прицепа, 2 шлемов снегоходных для обеспечения ЛОГКУ "Леноблохота"                                         </t>
    </r>
    <r>
      <rPr>
        <b/>
        <sz val="12"/>
        <rFont val="Times New Roman"/>
        <family val="1"/>
      </rPr>
      <t xml:space="preserve"> 
</t>
    </r>
  </si>
  <si>
    <t xml:space="preserve">Распоряжением Правительства РФ от 03.04 2020  № 878-р, утверждено распределение субвенций, предоставляемых бюджетам субъектов РФ в 2020 году из резервного фонда Правительства РФ на осуществление полномочий по обеспечению жильем отдельных категорий граждан, установленных Федеральным законом «О ветеранах», в соответствии с Указом Президента РФ от 7 мая 2008 г. № 714 «Об обеспечении жильем ветеранов Великой Отечественной войны 1941 - 1945 годов». Средства областного бюджета необходимы для обеспечение жильем ветеранов ВОВ с учетом членов их семей-супруги (супруга)
</t>
  </si>
  <si>
    <t xml:space="preserve">Согласно информации комитета по тарифам и ценовой политике ЛО от 23.01.2020 № КТ-3-198/2020  планируемая сумма субсидий на данные цели в 2020 году составляет  1652540,6 тыс.руб. В областном бюджете ЛО на 2020 год предусмотрено-805418,8тыс. руб. 
</t>
  </si>
  <si>
    <r>
      <t xml:space="preserve">Для выполнения работ по объекту «Ремонт магистрального канализационного трубопровода от ул. Маяковского до канализационной насосной станции «Псковская», г. Ивангород» в связи с аварийным состоянием объекта, а также с запланированными работами по ремонту дорожного покрытия на 2020 год </t>
    </r>
    <r>
      <rPr>
        <b/>
        <sz val="12"/>
        <rFont val="Times New Roman"/>
        <family val="1"/>
      </rPr>
      <t xml:space="preserve">
</t>
    </r>
  </si>
  <si>
    <t xml:space="preserve">В связи с распространением новой коронавирусной инфекции (COVID-19) ГП «Учебно-курсовой комбинат» Ленинградской области в период с 04.04.2020 по 30.04.2020 осуществляет деятельность с использованием исключительно дистанционных образовательных технологий в соответствии с требованиями Постановления Правительства Ленинградской области от 03.04.2020 № 171 «О реализации Указа Президента Российской Федерации от 2 апреля 2020 года № 239». Данные обстоятельства существенно сократили доходы предприятия. При этом сохранились обязательства по выплате заработной плате сотрудникам, оплате арендным и коммунальным платежам. 
</t>
  </si>
  <si>
    <t>Оплата задолженности за электроэнергию, потребленную в 2019 году предприятиями Приозерского муниципального района, реорганизованными в форме присоединения к ГУП "Леноблводоканал"</t>
  </si>
  <si>
    <t>Установка 227 узлов учета питьевой воды и сточной жидкости, выполнение работ по организации автоматизированной системы дистанционного сбора данных о потреблении электроэнергии на 157 объектах водоснабжения и водоотведения. Потребность определена на основании расчетов районных производственных управлений ГУП "Леноблводоканал"</t>
  </si>
  <si>
    <t xml:space="preserve">Монтаж пожарной автоматики, АПС и оповещения людей о пожаре в ГБПОУ ЛО «Выборгский медицинский колледж».  Предписания МЧС и судебные Постановления по результатам проверки
</t>
  </si>
  <si>
    <r>
      <t xml:space="preserve">Дополнительные средства в связи с выходом Распоряжения Губернатора Ленинградской области от 23 марта 2020 года №251-рг в соответствии с постановлением Правительства Ленинградской области от 03.07.2019 года №317.  На 2020 год численность студентов, имеющих право на получение ежемесячной именной стипендии - 16 человек на период с 01.02.2020г.  по 31.08.2020 , 15 человек на период с 01.09.2020 по 31.12.2020
</t>
    </r>
  </si>
  <si>
    <r>
      <t xml:space="preserve">Расширен перечень получателей. Постановлением Правительства Ленинградской области от 06.04.2020 N 173 в наименование документа внесено изменение, действие которого распространяется на правоотношения, возникшие с 01.01.2020
</t>
    </r>
    <r>
      <rPr>
        <b/>
        <sz val="12"/>
        <rFont val="Times New Roman"/>
        <family val="1"/>
      </rPr>
      <t xml:space="preserve">   </t>
    </r>
  </si>
  <si>
    <t xml:space="preserve">В связи с ростом численности получателей единовременных выплат медицинским работникам
</t>
  </si>
  <si>
    <t>Восстановление заимствованных средств на оказание поддержки отдельных категорий граждан в связи с распространением новой коронавирусной инфекции COVID-19 в Ленинградcкой области (188 231,1 тыс. рублей),  изменение в статью 1.7 областного закона «Социальный кодекс Ленинградской области» (изменение размера СД от 70% до 100% 140 064,3 тыс. рублей служебный документ 022-2102/2020 от 26.02.2020)</t>
  </si>
  <si>
    <r>
      <t>Дополнительная потребность обусловлена увеличением количества получателей социальных услуг, имеющих  индивидуальные программы предоставления социальных услуг, у негосударственных поставщиков, которые включены в реестр поставщиков социальных услуг Ленинградской области, включением в реестр новых поставщиков социальных услуг, реализация областного закона Ленинградской области от 06.04.2020 года № 39-оз</t>
    </r>
  </si>
  <si>
    <r>
      <t>Реализация областного закона Ленинградской области от 06.04.2020 года № 39-оз «О детях Великой Отечественной войны, проживающих в Ленинградской области, и о внесении изменений в некоторые областные законы» (выпадающие доходы учреждений социального обслуживания)</t>
    </r>
  </si>
  <si>
    <r>
      <t>на 01.01.2020 оформлено сертификатов - 8338 шт.
прогноз оформленных сертификатов в 2020 году - 4345 шт.
стоимость сертификата 31900 рублей</t>
    </r>
  </si>
  <si>
    <t xml:space="preserve">Рост численности получателей в связи с проводимой административной реформой
</t>
  </si>
  <si>
    <r>
      <t>В связи с увеличением нагрузки на сотрудников ЛОГКУ «ЦСЗН» (введение новых расходных обязательств, увеличение количества получателей) в период распространения новой коронавирусной инфекции COVID-19, в целях поощрения сотрудников ЛОГКУ «Центр социальной защиты населения» увеличение расходов на фонд оплаты труда:
Штатные единицы 485 шт.ед.
Размер должностного оклада   8 949,6 рублей.
Расходы на ФОТ (в размере 2-окладов) 17 900,00   
Расходы на начисления на ФОТ  5 405,8
ИТОГО  23 305,8 тыс. рублей</t>
    </r>
    <r>
      <rPr>
        <sz val="12"/>
        <rFont val="Times New Roman"/>
        <family val="1"/>
      </rPr>
      <t xml:space="preserve"> </t>
    </r>
  </si>
  <si>
    <r>
      <t>Рост численности получателей компенсации за школьно-письменные принадлежности многодетным семьям - изменение принципов расчета доходов членов семьи. Погашение задолженности, увеличение численности получателей (на 01.05.2019 – 5329 семей, на 01.04.2020  - 6713 семей).
Увеличением численности получателей мер социальной поддержки многодетных (многодетных приемных) семей в виде денежной выплаты на приобретение комплекта детской (подростковой) одежды для посещения школьных занятий и школьных письменных принадлежностей в виду изменения подхода к определению дохода семьи при отсутствии подтверждения доходов у трудоспособного члена семьи и отсутствии подтверждения уважительных причин отсутствия доходов в среднедушевой денежный доход члена семьи включается условный размер дохода, равный величине среднего дохода, сложившегося в Ленинградской области, предусмотренного частью 2 статьи 1.7 Социального кодекса (ППЛО №89 от 19.03.2018, с изменениями). Справочно: 2018 год – 11827 детей, 2019 год – 16023 детей;                                                                          
увеличением численности получателей мер социальной поддержки многодетных (многодетных приемных) семей в виде ежемесячной денежной компенсации части расходов на оплату жилого помещения и коммунальных услуг</t>
    </r>
  </si>
  <si>
    <r>
      <t xml:space="preserve">Увеличение численности получателей - изменение принципов расчета доходов членов семьи. Увеличением численности получателей в связи с тем, что при отсутствии подтверждения доходов у трудоспособного члена семьи и отсутствии подтверждения уважительных причин отсутствия доходов в среднедушевой денежный доход члена семьи включается условный размер дохода, равный величине среднего дохода, сложившегося в Ленинградской области, предусмотренного частью 2 статьи 1.7 Социального кодекса (ППЛО №89 от 19.03.2018, с изменениями):
выплаты ежемесячного пособия на приобретение товаров детского ассортимента и продуктов детского питания семьям, имеющим детей, со среднедушевым доходом ниже 40% от среднего дохода, сложившегося в Ленинградской области 
выплаты ежемесячной денежной компенсации на полноценное питание беременным женщинам и детям в возрасте до трех лет 
</t>
    </r>
  </si>
  <si>
    <t>Рост численности получателей в связи с переходом получателей во 2 полугодии 2019 года с федеральной на региональную выплату</t>
  </si>
  <si>
    <t>В связи с увеличением численности получателей</t>
  </si>
  <si>
    <r>
      <t>Федеральным законом от 18.03.2020 №52-ФЗ "О внесении изменений в Федеральный закон "О федеральном бюджете на 2020 год и на плановый период 2021 и 2022 годов" Ленинградской области предусмотрены бюджетные ассигнования на софинансирование оказания государственной социальной помощи на основании соц контракта отдельным категориям граждан. В целях обеспечения данных мероприятий необходимо предусмотреть бюджетные ассигнования на оплату банковских услуг (услуг почтовой связи) по перечислению (пересылке) средств</t>
    </r>
    <r>
      <rPr>
        <sz val="12"/>
        <rFont val="Times New Roman"/>
        <family val="1"/>
      </rPr>
      <t xml:space="preserve">
</t>
    </r>
  </si>
  <si>
    <r>
      <t>Федеральным законом от 18.03.2020 №52-ФЗ "О внесении изменений в Федеральный закон "О федеральном бюджете на 2020 год и на плановый период 2021 и 2022 годов" Ленинградской области предусмотрены бюджетные ассигнования на софинансирование ежемесячной денежной выплаты на детей в возрасте от трех до семи лет включительно. В целях обеспечения данной выплаты необходимо предусмотреть бюджетные ассигнования на оплату банковских услуг (услуг почтовой связи) по перечислению (пересылке) средств</t>
    </r>
  </si>
  <si>
    <r>
      <t>Приобретение квалифицированной электронной подписи отдельным категориям граждан, проживающим на территории Ленинградской области</t>
    </r>
  </si>
  <si>
    <r>
      <t>Почтовые расходы. Приобретение квалифицированной электронной подписи отдельным категориям граждан, проживающим на территории Ленинградской области</t>
    </r>
  </si>
  <si>
    <r>
      <t xml:space="preserve">Реализация мер Послания Президента Российской Федерации В.В. Путина Федеральному Собранию Российской Федерации 15 января 2020 года. Проект областного закона Ленинградской  области «О внесении изменений в областной закон Ленинградской области «Социальный кодекс Ленинградской области»
</t>
    </r>
  </si>
  <si>
    <r>
      <t>Рост цены на автомобили исходя из коммерческих предложений по стоимости автомобилей "Газель" (стоимость одного автомобили более 1 700,0 тыс. рублей)</t>
    </r>
  </si>
  <si>
    <t xml:space="preserve">3242,2 тыс.руб. на ремонт электропроводки административного здания г. Волхов, ул. Авиационная, д.50  (СББЖ Волховского и Киришского районов)  – недостаток ассигнований, в соответствии с ПСД;
1360,9 тыс.руб. на приобретение лабораторного оборудования  для ГБУ ЛО «СББЖ Приозерского района»  для  выполнения государственного задания: центрифужный испаритель Concentrator plus для исследования яйца куриного методом имунноферментного анализа  на анализаторе Evidence Investigator (нет в наличии); бокс микробиологической безопасности БМБ-II для посева пищевой продукции ( имеющийся не прошел аттестацию в связи с техническим износом); стерилизатор паровой ВКА-75 для стерилизации питательных сред (имеющийся вышел из строя);
4616,1 тыс.руб. на приобретение 7 автомобилей для 5 учреждений ветеринарии (вместо подлежащих списанию из-за нецелесообразности ремонта). В настоящее время в учреждениях  имеется не менее 20 автомобилей  со 100%-ым износом. 
</t>
  </si>
  <si>
    <t>Единовременная выплаты молодым специалистам по 6 заключенным соглашениям о предоставлении социальной поддержки. Соглашения заключены в конце 2019 - начале 2020 г., ассигнования в областном бюджете 2020 г не предусмотрены</t>
  </si>
  <si>
    <t>Увеличение расходов на текущую деятельность  (приобретение картриджей и канцелярских товаров)</t>
  </si>
  <si>
    <t xml:space="preserve">Уменьшение расходов в связи с отменой командировок
</t>
  </si>
  <si>
    <t xml:space="preserve">Уменьшение расходов на содержание учреждения 
</t>
  </si>
  <si>
    <t>Экономия от конкурсных процедур</t>
  </si>
  <si>
    <t>Уменьшение расходов в связи с отменой командировок</t>
  </si>
  <si>
    <t>Уменьшение расходов в связи с отменой мероприятий по приему и направлению делегаций</t>
  </si>
  <si>
    <t>Сокращение расходов, предусмотренных на реализцию 
проекта АПК "Безопасный город"</t>
  </si>
  <si>
    <t>Экономия, сложившаяся по результатам конкурентных 
процедур (в части цифровой платформы "Госуслуги")</t>
  </si>
  <si>
    <t>Экономия, сложившаяся по результатам конкурентных 
процедур (в части многоуровневой автоматизированной интеграционной системы ЗАГС)</t>
  </si>
  <si>
    <t>Экономия, сложившаяся по результатам конкурентных 
процедур (в части отдельных информационных систем ОИВ ЛО);
Отсутствие потребности в выполнении работ по развитию ИС "Управление активами ТЭК" в 2020 году</t>
  </si>
  <si>
    <t xml:space="preserve">Сокращение расходов на развитие фонда пространственных данных Ленинградской области в связи с изменением сроков выполнения работ
</t>
  </si>
  <si>
    <t xml:space="preserve">Экономия от конкурсных процедур
</t>
  </si>
  <si>
    <t>Во исполнение поручения Губернатора Ленинградской области перенос бюджетных ассгнований  на финансирование мероприятия по капитальному ремонту спортивного объекта: «Открытый спортивный комплекс (стадион) по адресу: Ленинградская область, Выборгский район, г. Приморск, Выборгское шоссе, дом 20а» на 2020-2021 годы с 2022-2023 годов</t>
  </si>
  <si>
    <t>Мероприятия, направленные на укрепление материально-технической базы учреждений здравоохранения                             Экономия по результатам закупок</t>
  </si>
  <si>
    <t>Мероприятие "Первичная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(перераспределение с  ГКУЗ " Областная туберкулезная больцица в г. Тихвине" в связи с уменьшением плановых объемов медицинской помощи)</t>
  </si>
  <si>
    <t>в том числе расходы на COVID-19</t>
  </si>
  <si>
    <r>
      <t xml:space="preserve">ГБУ "Ладога" необходимо дополнительное финансирование на оплату земельного налога в 2020 году. Данные средства не были запланированы на 2020 год, т.к. в 2019 году ГБУ "Ладога" было освобождено от уплаты земельного налога (Решением Совета депутатов Колтушского сельского поселения Всеволожского муниципального района от 22.10.2018 №22). Решением Совета депутатов Колтушского сельского поселения Всеволожского муниципального района от 30.10.2019 №40 не предусмотрено освобождение учреждения от уплаты земельного налога)
</t>
    </r>
  </si>
  <si>
    <r>
      <t>В 2020 году в соответствии с Поручением Президента РФ необходимо организовать бесплатное горячее питание обучающихся в общеобразовательных учреждениях, расположенных на территории Ленинградской области с 1-4 класс. Необходимо дополнительное финансирование Базовой школы ГБУ ЛО "Педагогический колледж им. Ушинского" в сумме 1 625,6 тыс. руб. (расчет 80 дн.*80 руб.*254 чел.). В соответствии с учебным планом учреждения в сентябре 22 у.д, в октябре - 17 у.д., в ноябре 19 у.д., в декабре - 22 у.д.</t>
    </r>
  </si>
  <si>
    <r>
      <t>В 2020 году в соответствии с Поручением Президента РФ необходимо организовать бесплатное горячее питание обучающихся в общеобразовательных учреждениях, расположенных на территории Ленинградской области с 1-4 класс. В соответствии с правилами (только вышли) - распределения по субъектам еще нет - только предварительный расчет</t>
    </r>
  </si>
  <si>
    <r>
      <t>Потребность на 2020 год составляет 12 415 358,0 тыс. руб. (планируемая среднегодовая численность контингента учащихся 164665 чел.). В бюджете предусмотрено 11 749 022,6 тыс. руб. из расчета численности контингента 157106 чел. Увеличение контингента на 7560 чел. Большое увеличение контингента по Всеволожскому району - 4837 чел., что связано с плановым открытием новых учреждений (структурных отделений). Так планируемая среднегодовая численность обучающихся в районе на 2020 год составит 39940 человек (рост на 4837 человек), среднегодовое количество классов 1446 (рост на 162 класса) с учетом открытия новых общеобразовательных учреждений МОБУ «Бугровская СОШ № 2» на 950 мест, МОБУ «Бугровская СОШ № 3» на 1175 мест, МОБУ «СОШ Муринский ЦО № 4» на 1175 мест</t>
    </r>
  </si>
  <si>
    <t>Уменьшение по расходам</t>
  </si>
  <si>
    <t>ГКУ "Государственный экспертный институт регионального законодательства"</t>
  </si>
  <si>
    <t>Комитет по местному самоуправлению, межнациональныцм и межконфессиональным отношениям Ленинградской области</t>
  </si>
  <si>
    <t>В связи с отсутствием в 2020 году инвалидов, изъявивших желание улучшить жилищные условия, а также  утратой гражданами права на получение мер социальной поддержки в части жилищного обеспечения</t>
  </si>
  <si>
    <t>В связи с отсутствием в 2020 году ветеранов боевых действий, изъявивших желание улучшить жилищные условия, а также  утратой гражданами права на получение мер социальной поддержки в части жилищного обеспечения</t>
  </si>
  <si>
    <t>Контракт на проектно-изыскательские работы расторгнут МО в 2019 году в связи с невозможностью прохождения государственной экспертизы по причине отсутствия градостроительного плана и проблемы подключения проектируемого объекта к электрическим сетям</t>
  </si>
  <si>
    <r>
      <t>Уменьшение расходов в связи с отменой командировок</t>
    </r>
  </si>
  <si>
    <t>Сокращение общего объема проводимых в 2020 году мероприятий в части прикладных научных исследований в области общественных финансов</t>
  </si>
  <si>
    <t>Между комитетом  администрацией МО Сосновоборский городской округ Ленинградской области не заключено соглашение на предоставление субсидии в 2020 году, из-за отсутствия необходимых документов, предусмотренных Порядком предоставления субсидий из областного бюджета Ленинградской области на приобретение коммунальной спецтехники и оборудования в лизинг (сублизинг)</t>
  </si>
  <si>
    <t>Уменьшение ассигнований в связи с отсутствием потребности</t>
  </si>
  <si>
    <t>По итогам проведенного в 2020 году отбора муниципальных образований утверждено постановление о распределении в 2020 году субсидии  в целях реализации основного мероприятия «Переселение граждан из аварийного жилищного фонда» на общую сумму 198 994,1 тыс. руб., нераспределенный остаток составил 1 005,9 тыс. руб.</t>
  </si>
  <si>
    <t xml:space="preserve">1.Поликлиника в г.Кудрово Всеволожского района -  В связи с отсутствием точки присоединения  к тепловым сетям, не представляется возможным  выполнять отделочные работы в перид с сентября 2020 по май 2021г, необходим перенос денежных средств в размере 32 000,00 с 2020 года на 2021 год.
2.Врачебная амбулатория в пос. Толмачево Лужского района - Экономия, планируемый срок получения разрешения на ввод - 01.09.2020.
3. Морг в г.Кингисепп, Кингисеппский МР - Экономия 2022 год </t>
  </si>
  <si>
    <t>1. Школа № 68 в г. Лодейное Поле необходим перенос денежных средств в размере 39 987,00т.р с 2020 года на 2022 год. Пересчет по причине приостановке работ и корректировки ПСД;                                                           2. Школа на 300 мест с дошкольным отделением  на 100 мест в п. Осельки Всеволожского района - в целях выполнения условий МК и ввода объекта в эксплуатацию в указанный срок, необходим перенос лимитов финансирования  112 784 т.рс 2022 года на 2021 год.                                                                3.Корпус (блок начальных классов) МОУ "Сосновский центр образования" пос. Сосново, ул. Связи, д. 13а - Причина: необходимо закрытие теплового контура в 2020 году в целях обеспечения объекта в январе 2021 года теплоснабжением и начала отделочных работ.перенос с 2021 г на 2020 г 13 304 т.р.</t>
  </si>
  <si>
    <r>
      <t>По результатам проверки полученных заявок от претендентов-МО на право получения субсидии, сформирован перечень из 28 вновь начинаемых и 3-ех переходящих объектов инвестиций</t>
    </r>
    <r>
      <rPr>
        <sz val="12"/>
        <rFont val="Calibri"/>
        <family val="2"/>
      </rPr>
      <t xml:space="preserve"> </t>
    </r>
    <r>
      <rPr>
        <sz val="12"/>
        <rFont val="Times New Roman"/>
        <family val="1"/>
      </rPr>
      <t>предлагаемых к финансированию за счет средств адресной инвестиционной программы. Необходимый объем средств областного бюджета для реализации данных мероприятий на 2020 год составит 215 647,90 тыс. рублей.</t>
    </r>
  </si>
  <si>
    <t>Общежитие колледжа им. К.Д.Ушинского на 300 мест, г.Гатчина, ул.Рощинская д. 7 -  приведение в соответствие с графиком  на 2020г необходим перенос денежных средств с 2022 года на 2020 год</t>
  </si>
  <si>
    <t xml:space="preserve">1.ФОК в дер. Новолисино Тосненского района -  необходим перенос денежных средств с 2021 года на 2020 год  из-за высоких темпов выполнения работ . Заключен МК на сумму 10 000,0 т.р в 2020 году.                                           2.Стадион "Спартак" в г. Гатчина, пр.25 Октября, д. 10 необходим перенос денежных средств с 2021 года на 2020 год на сумму 9 411,2 т.р.из-за высоких темпов выполнения работ </t>
  </si>
  <si>
    <t>1.ФАП в дер.Усадище, Волховский  район - 1027,0т.р. Экономия.                                                                     2.Амбулатория в пос.Щеглово, Всеволожский район -1614,0т.р Экономия.                                                       3.ФАП в дер.Яльгелево, Ломоносовский район -10000,0 т.р. Корректировка СМР</t>
  </si>
  <si>
    <t>Дом культуры  с.Паша, ул.Советская Волховского района Корректировка ПСД перенос средств с 2020 на 2021 год</t>
  </si>
  <si>
    <t>Уменьшение расходов на возмещение понесенных затрат членам Общественой палаты</t>
  </si>
  <si>
    <t>Снижение объема пасажиропотока в результате  введения ограничительных мер в рамках борьбы с новой коронавирусной инфекцией на территории Ленинградской области</t>
  </si>
  <si>
    <t>Оплата работ по обследованию пассажиропотока на маршрутах регуляных перевозок пассажиров и работ по подготовке ППТ и ПМ территории в целях размещения линии метрополитена до ст. м. "Кудрово" в 2021 году</t>
  </si>
  <si>
    <t>Расторжение договора по сопровождению сайтов,   выполнение указанных функций возложено на штатного сотрудника учреждения</t>
  </si>
  <si>
    <t>Отсутствие заявок от граждан на сдачу оружия и взрывчатых веществ</t>
  </si>
  <si>
    <t>Экономия от проведения конкурсных процедур</t>
  </si>
  <si>
    <t xml:space="preserve">Уточнение количества получателей средств                         </t>
  </si>
  <si>
    <t xml:space="preserve">Уточнение количества получателей средств                               </t>
  </si>
  <si>
    <t>Перераспределение зарезервированных средств обусловлено необходимостью увеличения расходов по направлениям, требующих незамедлительного решения</t>
  </si>
  <si>
    <r>
      <t xml:space="preserve">Потребность на 2020 год составляет 11 052 381,0 тыс. рублей (планируемая численность контингента воспитанников 87519 чел.). В бюджете предусмотрено 10 407 488,6 тыс. руб. из расчета численности контингента 84553 чел. Увеличение контингента на 2966 чел. Также увеличение потребности связано с перераспределением воспитанников по группам функционирования. При этом, в связи с внесением изменений в Порядок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(приказ Мин просвещения России от 21.01.2019 №32) произошло перераспределение численности воспитанников путем перехода из группы функционирования сокращенного дня в группу продленного дня (так по Киришскому району при сокращении контингента и перехода воспитанников групп сокращенного дня (с 01.01.2019 - 8-10 часов), работающие в режиме 10,5 часов по заявлениям родителей, в группы полного дня (10,5-12 часов), а норматив по группе полного дня выше на 20% группы сокращенного дня, что повлекло увеличение потребности).
Так по Всеволожскому району планируемая среднегодовая численность обучающихся на 2020 год 18679 человек (рост на 2510 человек) с учетом открытия новых дошкольных учреждений (структурных отделений)  </t>
    </r>
  </si>
  <si>
    <t>В связи с поступлением заявки от работодателя - некоммерческой организации на заключение договора на выплату субсидии на возмещение оплаты труда 1 трудоустроенного инвалида на срок 6 месяцев, средний размер возмещения составляет 14 516,83 руб. На объем выделенных лимитов бюджетных обязательств заключены договоры с работодателями</t>
  </si>
  <si>
    <t>В связи с увеличением поступивших заявок от работодателей на возмещение оплаты труда 6 трудоустроенных инвалидов на 6 мес. со средней суммой возмещения 15 222,69 руб. и 5 трудоустроенных выпускников на 6 мес., средний размер возмещение 14 462,43 руб. Договоры с работодателями  заключены</t>
  </si>
  <si>
    <t>Реализация мероприятий по модернизации региональных и муниципальных детских школ искусств по видам искусств
981 0703 55 5 04 R3060 500</t>
  </si>
  <si>
    <t>Проведение конкурса "Лучшие практики дистанционного обучения"</t>
  </si>
  <si>
    <t>В связи с факттческим поступлением средств из бюджета Пенсионного фонда Российской Федерации                                                                
987 2 02 45198 02 0000 150
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</si>
  <si>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 связи с факттческим поступлением средств из бюджета Пенсионного фонда Российской Федерации 
987 2 02 45252 02 0000 150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</si>
  <si>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r>
      <t xml:space="preserve">В соответствии с Уведомлением о предоставлении субсидий, субвенций, иных межбюджетных трансфертов, имеющих целевое назначение, от 13.03.2020 № 410-2020-2-008/001
974 2 02 35429 02 0000 150                                                         Субвенции бюджетам субъектов Российской Федерации на увеличение площади лесовосстановления                                                                                      </t>
    </r>
    <r>
      <rPr>
        <i/>
        <sz val="12"/>
        <rFont val="Times New Roman"/>
        <family val="1"/>
      </rPr>
      <t xml:space="preserve"> </t>
    </r>
    <r>
      <rPr>
        <sz val="12"/>
        <color indexed="63"/>
        <rFont val="Times New Roman"/>
        <family val="1"/>
      </rPr>
      <t xml:space="preserve">
</t>
    </r>
  </si>
  <si>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том числе:</t>
  </si>
  <si>
    <t>Приведение в соответствие с федеральным законом от 18.03.2020 № 52-ФЗ "О внесении изменений в Федеральный закон "О федеральном бюджете на 2020 год и на плановый период 2021 и 2022 годов"
068 2 02 45303 02 0000 150
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</si>
  <si>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Приведение в соответствие с федеральным законом от 18.03.2020 № 52-ФЗ "О внесении изменений в Федеральный закон "О федеральном бюджете на 2020 год и на плановый период 2021 и 2022 годов"
987 2 02 25302 02 0000 150
Субсидии бюджетам субъектов Российской Федерации на осуществление ежемесячных выплат на детей в возрасте от трех до семи лет включительно
</t>
  </si>
  <si>
    <t xml:space="preserve">Приведение в соответствие с федеральным законом от 18.03.2020 № 52-ФЗ "О внесении изменений в Федеральный закон "О федеральном бюджете на 2020 год и на плановый период 2021 и 2022 годов"
987 2 02 25404 02 0000 150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</si>
  <si>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 xml:space="preserve">Приведение в соответствие с федеральным законом от 18.03.2020 № 52-ФЗ "О внесении изменений в Федеральный закон "О федеральном бюджете на 2020 год и на плановый период 2021 и 2022 годов"
962 2 02 25306 02 0000 150
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t>
  </si>
  <si>
    <t>В соответствии с распоряжением Правительства Российской Федерации от 15.02.2020 № 297-р "О бюджетных ассигнованиях, предусмотренных по подразделу "Массовый спорт" раздела "Физическая культура и спорт" классификации расходов бюджетов на реализацию мероприятий по созданию (модернизации) физкультурно-оздоровительных комплексов открытого и закрытого типов и оснащению объектов спортивной инфраструктуры спортивно-технологическим оборудованием, и их распределении в 2020 году"
961 2 02 25228 02 0000 150 
Субсидии бюджетам субъектов Российской Федерации на оснащение объектов спортивной инфраструктуры спортивно-технологическим оборудованием</t>
  </si>
  <si>
    <t>В соответствии с Уведомлением о предоставлении субсидий, субвенций, иных межбюджетных трансфертов, имеющих целевое назначение, от 08.04.2020 № 410-2020-1-026/001 
961 202 25495 02 0000 150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</si>
  <si>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r>
      <t xml:space="preserve">В соответствии с заключенным соглашением с Фондом ЖКХ от 05.03.2020 № 1/1/55/ПС в рамках этапа 2019-2020 годов Программы и в соответствии с проектом соглашения, направленного Ленинградской областью в Фонд ЖКХ в рамках этапа 2020-2021 годов Программы
981 2 03 02040 02 0000 150
</t>
    </r>
    <r>
      <rPr>
        <sz val="12"/>
        <rFont val="Times New Roman"/>
        <family val="1"/>
      </rPr>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r>
  </si>
  <si>
    <t>Безвозмездная финансовая помощь АО "Акционерный Банк "Россия". Договор о пожертвовании от 01.04.2020, безвозмездная финансовая помощь                     
986 207 02030 02 0000 150
Прочие безвозмездные поступления в бюджеты субъектов Российской Федерации</t>
  </si>
  <si>
    <t xml:space="preserve">В соответствии с дополнительным соглашением № 069-09-2019-254/1 к Соглашению о предоставлении субсидии из федерального бюджета бюджету субъекта Российской Федерации, Уведомлением о предоставлении субсидий, субвенций, иных межбюджетных трансфертов, имеющих целевое назначение, от 16.03.2020 № 410-2020-1-020/001 
984 2 02 25243 02 0000 150
Субсидии бюджетам субъектов Российской Федерации на строительство и реконструкцию (модернизацию) объектов питьевого водоснабжения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</si>
  <si>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резервного фонда Правительства Российской Федерации 
984 1003 561055134F 500</t>
  </si>
  <si>
    <t>В соответствии с распоряжением Правительства Российской Федерации от 21.03.2020 № 694-р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180 000,0 тыс. руб.
В соответствии с Уведомлением о предоставлении субсидий, субвенций, иных межбюджетных трансфертов, имеющих целевое назначение, от 03.04.2020 № 410-2020-3-016/001 52 500,0 тыс. руб.
984 2 02 45424 02 0000 150 
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</si>
  <si>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r>
      <t>Возмещение затрат на создание рабочих мест для трудоустройства инвалидов с целью их интеграции в общество
У</t>
    </r>
    <r>
      <rPr>
        <sz val="12"/>
        <rFont val="Times New Roman"/>
        <family val="1"/>
      </rPr>
      <t>точнение кода бюджетной классификации с целью выплаты субсидии на создание рабочего места для трудоустройства инвалида некоммерческой организации</t>
    </r>
  </si>
  <si>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
Перераспределение средств в связи с невостребованностью мероприятия по профессиональному обучению лиц в возрасте 50-ти лет и старше, а также лиц предпенсионного возраста по направлению работодателей на выплату стипендии указанной категории граждан в рамках федерального проекта "Старшее поколение" национального проекта "Демография"</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</si>
  <si>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 
Перераспределение средств в связи с уменьшением показателей по госзаданию по профессиональному обучению и дополнительному профессиональному образованию лиц в возрасте 50-ти лет и старше, а также лиц предпенсионного возраста по направлению службы занятости на выплату стипендии указанной категории граждан в рамках федерального проекта "Старшее поколение" национального проекта "Демография"</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</si>
  <si>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Перераспределение средств в связи с уменьшением показателей по госзаданию по профессиональному обучению и дополнительному профессиональному образованию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населения, на выплату стипендии женщинам, имеющим детей дошкольного возраста, не состоящим в трудовых отношениях и обратившимся в органы службы занятости населения, в рамках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</si>
  <si>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Перераспределение средств в связи с уменьшением показателей по госзаданию по профессиональному обучению и дополнительному профессиональному образованию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населения на выплату стипендии женщинам, имеющим детей дошкольного возраста, не состоящим в трудовых отношениях и обратившимся в органы службы занятости населения, в рамках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в связи с тем, что фактическая численность получателей стипендии превысила запланированную</t>
  </si>
  <si>
    <r>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
П</t>
    </r>
    <r>
      <rPr>
        <sz val="12"/>
        <rFont val="Times New Roman"/>
        <family val="1"/>
      </rPr>
      <t>ерераспределение средств в связи с невостребованностью мероприятия по профессиональному обучению лиц в возрасте 50-ти лет и старше, а также лиц предпенсионного возраста по направлению работодателей на выплату стипендии указанной категории граждан в рамках федерального проекта "Старшее поколение" национального проекта "Демография" в связи с тем, что фактическая численность получателей стипендии превысила запланированную</t>
    </r>
  </si>
  <si>
    <r>
      <t xml:space="preserve">Возмещение затрат на создание рабочих мест для трудоустройства инвалидов с целью их интеграции в общество
</t>
    </r>
    <r>
      <rPr>
        <sz val="12"/>
        <rFont val="Times New Roman"/>
        <family val="1"/>
      </rPr>
      <t>Уточнение кода бюджетной классификации с целью выплаты субсидии на создание рабочего места для трудоустройства инвалида некоммерческой организации</t>
    </r>
  </si>
  <si>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(распоряжения Правительства Ленинградской области от 08.05.2020 № 353-р и от 19.05.2020 № 373-р "О внесении изменений в сводную бюджетную роспись областного бюджета Ленинградской области на 2020 год")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</si>
  <si>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(распоряжение Правительства Ленинградской области от 13.05.2020 № 354-р "О внесении изменений в сводную бюджетную роспись областного бюджета Ленинградской области на 2020 год")</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</si>
  <si>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(распоряжение Правительства Ленинградской области от 20.04.2020 № 311-р "О внесении изменений в сводную бюджетную роспись областного бюджета Ленинградской области на 2020 год")</t>
  </si>
  <si>
    <t xml:space="preserve">Организация на официальном Интернет-портале Администрации Ленинградской области сервиса, направленного на взаимодейстие с некоммерческими организациями региона и освещение их деятельности. С учетом текущей эпидемиологической ситуации, необходимоусилить меры по взаимодейстию с некоммерческими организациями в дистанционном формате. Согласно Резолюции Общественной палаты Российской Федерации по итогам общественных слушаний на тему: "Меры поддержки НКО в условиях пандемии" от 09.04.2020 необходимо всесторонне поддержать некоммерческий сектор региона, который перешел на дистанционный формат работы.
</t>
  </si>
  <si>
    <r>
      <t xml:space="preserve">ГБУ ЛО "МФЦ" субсидия на иные цели: приобретение сенсорных информационных киосков (5 штук) на сумму 3 568,2 тыс. рублей, постомата для самостоятельного получения заявителем результатов предоставления услуг (1 штука) на сумму 750,0 тыс. рублей                          </t>
    </r>
    <r>
      <rPr>
        <b/>
        <sz val="12"/>
        <rFont val="Times New Roman"/>
        <family val="1"/>
      </rPr>
      <t xml:space="preserve"> 
</t>
    </r>
  </si>
  <si>
    <t xml:space="preserve">Неосвоенные бюджетные ассигнования. Уточнение графика предоставления бюджетных инвестиций (письмо Комитета экономического развития и инвестиционной деятельности от 28.02.2020г. № 14И - 1153/2020)
</t>
  </si>
  <si>
    <r>
      <t xml:space="preserve">Выкуп врачебной амбулатории в пос. Вистино Кингисеппского района                                                    </t>
    </r>
    <r>
      <rPr>
        <b/>
        <sz val="12"/>
        <color indexed="10"/>
        <rFont val="Times New Roman"/>
        <family val="1"/>
      </rPr>
      <t xml:space="preserve">   </t>
    </r>
    <r>
      <rPr>
        <sz val="12"/>
        <color indexed="10"/>
        <rFont val="Times New Roman"/>
        <family val="1"/>
      </rPr>
      <t xml:space="preserve">  </t>
    </r>
  </si>
  <si>
    <t xml:space="preserve">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                   </t>
  </si>
  <si>
    <r>
      <t xml:space="preserve">Социальные выплаты и меры стимулирующего характера, связанные с профессиональной деятельностью                                        </t>
    </r>
    <r>
      <rPr>
        <sz val="12"/>
        <color indexed="10"/>
        <rFont val="Times New Roman"/>
        <family val="1"/>
      </rPr>
      <t xml:space="preserve"> </t>
    </r>
    <r>
      <rPr>
        <sz val="12"/>
        <rFont val="Times New Roman"/>
        <family val="1"/>
      </rPr>
      <t xml:space="preserve"> </t>
    </r>
  </si>
  <si>
    <t>Всего расходы на COVID-19</t>
  </si>
  <si>
    <t>Мероприятия, направленные на укрепление материально-технической базы учреждений здравоохранения (закупка машин скорой помощи для борьбы с COVID-19)</t>
  </si>
  <si>
    <t>Мероприятия, направленные на укрепление материально-технической базы учреждений здравоохранения                                                         Приобретение средств индивидуальной защиты медицинскими учреждениями для  медицинских и иных работников</t>
  </si>
  <si>
    <t xml:space="preserve">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резервного фонда Правительства Российской Федерации </t>
  </si>
  <si>
    <t>984 1003 561055134F 500</t>
  </si>
  <si>
    <t>В соответствии с распоряжением Правительства Российской Федерации от 30.04.2020 № 1192-р "О распределении в 2020 году субсидий бюджетам субъектов Российской Федерации на 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
979 2 02 29001 02 0000 150
Субсидии бюджетам субъектов Российской Федерации за счет средств резервного фонда Правительства Российской Федерации</t>
  </si>
  <si>
    <t xml:space="preserve">В соответствии с распоряжением Правительства Российской Федерации от 03.04.2020 № 878-р "О выделении Минстрою России из резервного фонда Правительства Российской Федерации в 2020 году бюджетных ассигнований на предоставление субвенций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984 2 02 35134 02 0000 150
Субвенции бюджетам субъектов Российской Федерациина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</si>
  <si>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В соответствии с распоряжением Правительства Российской Федерации от 27.03.2020 № 748-р "О распределении дотаций бюджетам субъектов Российской Федерации на поддержку мер по обеспечению сбалансированности бюджетов субъектов  Российской Федерации на 2020 год"
985 202 15832 02 0000 150
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инфекции</t>
  </si>
  <si>
    <t xml:space="preserve">В соответствии с распоряжением Правительства Российской Федерации  от 17.04.2020 № 1049-р "О распределении дотаций бюджетам субъектов Российской Федерации на поддержку мер по обеспечению сбалансированности бюджетов субъектов Российской Федерации на 2020 год"                                                                                                      985 202 15832 02 0000 150
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инфекции
</t>
  </si>
  <si>
    <t>В соответствии с распоряжением Правительства Российской Федерации от 02.04.2020 № 852-р "О распределении иных межбюджетных трансфертов, предоставляемых в 2020 году из федерального бюджета бюджетам субъектов Российской Федерации  на софинансирование выплат стимулирующего характера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986 202 49001 02 0000 150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</si>
  <si>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 соответствии с распоряжением Правительства Российской Федерации от 08.05.2020 № 1224-р "О распределении иных межбюджетных трансфертов, предоставляемых в 2020 году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в том числе в полном объеме, расходных обязательств субъектов Российской Федерации, возникающих при осуществлении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986 202 49001 02 0000 150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</si>
  <si>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 соответствии с распоряжением Правительства Российской Федерации от 22.02.2020 № 392-р "О распределении иных межбюджетных трансфертов на 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
986 202 49001 02 0000 150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</si>
  <si>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 соответствии с распоряжением Правительства Российской Федерации от 12.04.2020 № 976-р "О выделении межбюджетных трансфертов из федерального бюджета бюджетам субъектов Российской Федерации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субсидий на иные цели подведомственным Минздраву России, Минобрнауки России и ФМБА России организациям на осуществление выплат стимулирующего характера за выполнение особо важных работ медицинским работникам, оказывающим медицинскую помощь гражданам, у которых выявлена новая коронавирусная инфекция COVID-19"
986 2 02 49001 02 0000 150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</si>
  <si>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 соответствии с распоряжением Правительства Российской Федерации от 12.04.2020 № 1225-р "О распределении иных межбюджетных трансфертов, предоставляемых в 2020 году из федерального бюджета бюджетам субъектов Российской Федерации за счет бюджетных ассигнований резервного фонда Правительства Российской Федерации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986 2 02 49001 02 0000 150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</si>
  <si>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В связи с прогнозируемым поступлением средств из федерального бюджета на основании нормативных актов Государственной Думы 
133 2 02 45141 02 0000 151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</si>
  <si>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Мероприятие "Иные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                                                                                         Перераспределение средств и уточнение кода и наименования бюджетной классификации в связи с изменениями в постановление Правительства Ленинградской области от 23.07.2013 № 219 "Об утверждении Методики распределения дотаций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предоставляемых в целях стимулирования муниципальных образований, принимающих меры по увеличению налогового потенциала" </t>
  </si>
  <si>
    <t xml:space="preserve">Мероприятие "Дотации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предоставляемых в целях стимулирования муниципальных образований, приимающих меры по увеличению налогового потенциала"                                                                                   Перераспределение средств и уточнение кода и наименования бюджетной классификации в связи с изменениями в постановление Правительства Ленинградской области от 23.07.2013 № 219 "Об утверждении Методики распределения дотаций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предоставляемых в целях стимулирования муниципальных образований, принимающих меры по увеличению налогового потенциала" </t>
  </si>
  <si>
    <t>985 1402 64 1 05 70020 500</t>
  </si>
  <si>
    <t>985 1402 64 1 03 70020 500</t>
  </si>
  <si>
    <t xml:space="preserve">Увеличение расходов на выплату заработной платы сотрудникам ГКУ ЛО "ОЭП" в связи с увеличением штатной численности в 2020 году, а также увеличением объема работ, связанного со сложившейся эпидемиологической обстановкой
</t>
  </si>
  <si>
    <r>
      <t xml:space="preserve">Обеспечение деятельности (услуги, работы) государственных учреждений
</t>
    </r>
    <r>
      <rPr>
        <sz val="12"/>
        <rFont val="Times New Roman"/>
        <family val="1"/>
      </rPr>
      <t>Уменьшение расходов на содержание подведомственного ГКУ "Агентство по АПК" по КВР 200 с целью перераспределения на КВР 800 для уплаты  пошлины за регистрацию товарного знака системы добровольной сертификации продукции «Товарный знак качества Ленинградской области на пищевую продукцию и продовольственное сырье»</t>
    </r>
  </si>
  <si>
    <r>
      <t xml:space="preserve">Обеспечение деятельности (услуги, работы) государственных учреждений
</t>
    </r>
    <r>
      <rPr>
        <sz val="12"/>
        <rFont val="Times New Roman"/>
        <family val="1"/>
      </rPr>
      <t xml:space="preserve">Уплата  пошлины за регистрацию товарного знака системы добровольной сертификации продукции «Товарный знак качества Ленинградской области на пищевую продукцию и продовольственное сырье» </t>
    </r>
  </si>
  <si>
    <t>075 0405 634I754800 100</t>
  </si>
  <si>
    <t>075 0405 634I754800 200</t>
  </si>
  <si>
    <t>Создание системы поддержки фермеров и развитие сельской кооперации. Расходы на обеспечение деятельности центра компетенций в сфере сельскохозяйственной кооперации ГКУ «Агентство АПК ЛО»</t>
  </si>
  <si>
    <t>Создание системы поддержки фермеров и развитие сельской кооперации. Расходы на оплату труда с начислениями центра компетенций в сфере сельскохозяйственной кооперации ГКУ «Агентство АПК ЛО»</t>
  </si>
  <si>
    <t>979 0412 61 3 I4 5527F 600</t>
  </si>
  <si>
    <t>Единовременная денежная выплата детям-инвалидам, проживающим в Ленинградской области.
В связи с выходом постановления Правительства Ленинградской области от 21.05.2020 №318 "О единовременной денежной выплате детям-инвалидам, проживающим в Ленинградской области"</t>
  </si>
  <si>
    <t>987 1003 53 1 02 03960 300</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</si>
  <si>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
По фактической потребности в средствах исходя из численности получателей.</t>
  </si>
  <si>
    <t>987 1003 5310503920 300</t>
  </si>
  <si>
    <t>Единовременная денежная выплата детям-инвалидам, проживающим в Ленинградской области.
Банковские расходы.</t>
  </si>
  <si>
    <t>987 1003 53 1 02 03960 200</t>
  </si>
  <si>
    <t>987 1003 5310503920 200</t>
  </si>
  <si>
    <t>133 0113 6050213550 200</t>
  </si>
  <si>
    <t>133 0113 6050112600 200</t>
  </si>
  <si>
    <t>Расходы на мероприятия, направленные на предоставление государственных гарантий и поддержание корпоративной культуры
(увеличеине числа застрахованных государственных гражданских служащих в рамках ДМС; увеличение стоимости медицинского обслуживания; увеличение объема оказываемых услуг по договору добровольного медицинского страхования)</t>
  </si>
  <si>
    <t>Материальное и информационное обеспечение кадровой работы в органах исполнительной власти Ленинградской области
(уменьшение расходов на проведение конкурса по формированию кадрового резерва для замещения вакантных должностей руковдителей органов исполнительной власти Ленинградской област)</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</si>
  <si>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</si>
  <si>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Увеличение бюджетных ассигнований на предоставление субсидий бюджетам муниципальных образований для софинансирования мероприятий по поддержке субъектов  малого и среднего предпринимательства, осуществляющим деятельность в сфере сельскохозяйственного производства, на технологическое присоединение к сетям энергоснабжения  
</t>
  </si>
  <si>
    <t>Исполнение судебных актов Российской Федерации и мировых соглашений по возмещению вреда</t>
  </si>
  <si>
    <t>985 0113 68 9 01 10070 800</t>
  </si>
  <si>
    <t xml:space="preserve">Комплекс юридических (адвокатских) услуг по представлению интересов Ленинградской области (в лице финансового органа Ленинградской области) в арбитражных судах о возмещении убытков за счет средств казны Ленинградской области
Необходимость оплаты  юридических (адвокатских) услуг  в связи с арбитражным делом  по  исковому  заявлению  энергетической компании о  взыскании с Ленинградской области за счет средств  казны Ленинградской области в лице Комитета  убытков, причиненных  в результате издания не соответствующего закону или иному правовому акту акта органа исполнительной власти Ленинградской области  в размере 17 424 984 000 рублей. </t>
  </si>
  <si>
    <t>985 0113 68 9 01 14840 200</t>
  </si>
  <si>
    <t>996 1003 4820203830 300</t>
  </si>
  <si>
    <t xml:space="preserve">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(распоряжение Правительства Ленинградской области от 05.06.2020 № 396-р "О внесении изменений в сводную бюджетную роспись областного бюджета Ленинградской области на 2020 год")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</si>
</sst>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_ ;\-#,##0.0\ "/>
    <numFmt numFmtId="180" formatCode="_-* #,##0.0_р_._-;\-* #,##0.0_р_._-;_-* &quot;-&quot;?_р_._-;_-@_-"/>
    <numFmt numFmtId="181" formatCode="0.00000"/>
    <numFmt numFmtId="182" formatCode="#,##0.000"/>
    <numFmt numFmtId="183" formatCode="_-* #,##0.0_р_._-;\-* #,##0.0_р_._-;_-* &quot;-&quot;??_р_._-;_-@_-"/>
    <numFmt numFmtId="184" formatCode="#,##0.00000"/>
    <numFmt numFmtId="185" formatCode="#,##0.00_р_."/>
    <numFmt numFmtId="186" formatCode="#,##0.0_р_."/>
    <numFmt numFmtId="187" formatCode="#,##0.0000"/>
    <numFmt numFmtId="188" formatCode="#,##0.0_ ;[Red]\-#,##0.0\ "/>
    <numFmt numFmtId="189" formatCode="_-* #,##0.0\ _₽_-;\-* #,##0.0\ _₽_-;_-* &quot;-&quot;?\ _₽_-;_-@_-"/>
    <numFmt numFmtId="190" formatCode="#,##0.0\ _₽"/>
    <numFmt numFmtId="191" formatCode="#,##0.00\ &quot;₽&quot;"/>
  </numFmts>
  <fonts count="57">
    <font>
      <sz val="10"/>
      <name val="Arial"/>
      <family val="0"/>
    </font>
    <font>
      <u val="single"/>
      <sz val="10"/>
      <color indexed="12"/>
      <name val="Arial"/>
      <family val="2"/>
    </font>
    <font>
      <u val="single"/>
      <sz val="10"/>
      <color indexed="36"/>
      <name val="Arial"/>
      <family val="2"/>
    </font>
    <font>
      <sz val="10"/>
      <name val="Arial Cyr"/>
      <family val="0"/>
    </font>
    <font>
      <sz val="8"/>
      <name val="Arial Cyr"/>
      <family val="0"/>
    </font>
    <font>
      <b/>
      <sz val="12"/>
      <name val="Times New Roman"/>
      <family val="1"/>
    </font>
    <font>
      <sz val="12"/>
      <name val="Times New Roman"/>
      <family val="1"/>
    </font>
    <font>
      <b/>
      <sz val="12"/>
      <color indexed="8"/>
      <name val="Times New Roman"/>
      <family val="1"/>
    </font>
    <font>
      <sz val="12"/>
      <color indexed="63"/>
      <name val="Times New Roman"/>
      <family val="1"/>
    </font>
    <font>
      <i/>
      <sz val="12"/>
      <name val="Times New Roman"/>
      <family val="1"/>
    </font>
    <font>
      <sz val="12"/>
      <color indexed="8"/>
      <name val="Times New Roman"/>
      <family val="1"/>
    </font>
    <font>
      <sz val="12"/>
      <name val="Arial"/>
      <family val="2"/>
    </font>
    <font>
      <sz val="12"/>
      <color indexed="10"/>
      <name val="Times New Roman"/>
      <family val="1"/>
    </font>
    <font>
      <sz val="12"/>
      <name val="Calibri"/>
      <family val="2"/>
    </font>
    <font>
      <b/>
      <i/>
      <sz val="12"/>
      <name val="Times New Roman"/>
      <family val="1"/>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4"/>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name val="Times New Roman"/>
      <family val="1"/>
    </font>
    <font>
      <sz val="12"/>
      <color rgb="FFFF0000"/>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3" fillId="0" borderId="0">
      <alignment/>
      <protection/>
    </xf>
    <xf numFmtId="0" fontId="3" fillId="0" borderId="0">
      <alignment/>
      <protection/>
    </xf>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272">
    <xf numFmtId="0" fontId="0" fillId="0" borderId="0" xfId="0" applyAlignment="1">
      <alignment/>
    </xf>
    <xf numFmtId="0" fontId="5" fillId="0" borderId="0" xfId="62" applyFont="1">
      <alignment/>
      <protection/>
    </xf>
    <xf numFmtId="0" fontId="5" fillId="0" borderId="0" xfId="62" applyFont="1" applyAlignment="1">
      <alignment horizontal="center"/>
      <protection/>
    </xf>
    <xf numFmtId="0" fontId="6" fillId="0" borderId="0" xfId="62" applyFont="1">
      <alignment/>
      <protection/>
    </xf>
    <xf numFmtId="0" fontId="5" fillId="0" borderId="10" xfId="62" applyFont="1" applyBorder="1" applyAlignment="1">
      <alignment horizontal="center" vertical="top" wrapText="1"/>
      <protection/>
    </xf>
    <xf numFmtId="172" fontId="5" fillId="0" borderId="10" xfId="62" applyNumberFormat="1" applyFont="1" applyBorder="1" applyAlignment="1">
      <alignment horizontal="center" vertical="top" wrapText="1"/>
      <protection/>
    </xf>
    <xf numFmtId="172" fontId="6" fillId="0" borderId="0" xfId="62" applyNumberFormat="1" applyFont="1">
      <alignment/>
      <protection/>
    </xf>
    <xf numFmtId="0" fontId="6" fillId="0" borderId="0" xfId="0" applyFont="1" applyAlignment="1">
      <alignment horizontal="left" vertical="top"/>
    </xf>
    <xf numFmtId="172" fontId="5" fillId="0" borderId="0" xfId="62" applyNumberFormat="1" applyFont="1" applyAlignment="1">
      <alignment horizontal="center"/>
      <protection/>
    </xf>
    <xf numFmtId="4" fontId="5" fillId="0" borderId="0" xfId="62" applyNumberFormat="1" applyFont="1">
      <alignment/>
      <protection/>
    </xf>
    <xf numFmtId="0" fontId="5" fillId="0" borderId="0" xfId="62" applyFont="1" applyAlignment="1">
      <alignment horizontal="center" vertical="top"/>
      <protection/>
    </xf>
    <xf numFmtId="172" fontId="6" fillId="0" borderId="0" xfId="62" applyNumberFormat="1" applyFont="1" applyAlignment="1">
      <alignment horizontal="center"/>
      <protection/>
    </xf>
    <xf numFmtId="0" fontId="6" fillId="0" borderId="0" xfId="62" applyFont="1" applyBorder="1">
      <alignment/>
      <protection/>
    </xf>
    <xf numFmtId="0" fontId="6" fillId="0" borderId="0" xfId="62" applyFont="1" applyAlignment="1">
      <alignment horizontal="left" vertical="top"/>
      <protection/>
    </xf>
    <xf numFmtId="0" fontId="6" fillId="33" borderId="10" xfId="62" applyFont="1" applyFill="1" applyBorder="1" applyAlignment="1">
      <alignment horizontal="center" vertical="top" wrapText="1"/>
      <protection/>
    </xf>
    <xf numFmtId="0" fontId="6" fillId="33" borderId="10" xfId="62" applyFont="1" applyFill="1" applyBorder="1" applyAlignment="1">
      <alignment horizontal="center"/>
      <protection/>
    </xf>
    <xf numFmtId="4" fontId="5" fillId="34" borderId="10" xfId="62" applyNumberFormat="1" applyFont="1" applyFill="1" applyBorder="1" applyAlignment="1">
      <alignment horizontal="center" vertical="top"/>
      <protection/>
    </xf>
    <xf numFmtId="4" fontId="5" fillId="34" borderId="10" xfId="62" applyNumberFormat="1" applyFont="1" applyFill="1" applyBorder="1" applyAlignment="1">
      <alignment horizontal="left" vertical="top" wrapText="1"/>
      <protection/>
    </xf>
    <xf numFmtId="172" fontId="5" fillId="34" borderId="10" xfId="62" applyNumberFormat="1" applyFont="1" applyFill="1" applyBorder="1" applyAlignment="1">
      <alignment horizontal="center" vertical="top" wrapText="1"/>
      <protection/>
    </xf>
    <xf numFmtId="0" fontId="5" fillId="0" borderId="0" xfId="62" applyFont="1" applyAlignment="1">
      <alignment horizontal="left" vertical="top"/>
      <protection/>
    </xf>
    <xf numFmtId="172" fontId="5" fillId="34" borderId="10" xfId="0" applyNumberFormat="1" applyFont="1" applyFill="1" applyBorder="1" applyAlignment="1">
      <alignment horizontal="left" vertical="top" wrapText="1"/>
    </xf>
    <xf numFmtId="172" fontId="5" fillId="33" borderId="10" xfId="0" applyNumberFormat="1" applyFont="1" applyFill="1" applyBorder="1" applyAlignment="1">
      <alignment horizontal="center" vertical="top" wrapText="1"/>
    </xf>
    <xf numFmtId="0" fontId="6" fillId="33" borderId="0" xfId="0" applyFont="1" applyFill="1" applyAlignment="1">
      <alignment/>
    </xf>
    <xf numFmtId="0" fontId="6" fillId="33" borderId="10" xfId="0" applyNumberFormat="1" applyFont="1" applyFill="1" applyBorder="1" applyAlignment="1">
      <alignment horizontal="center" vertical="top" wrapText="1"/>
    </xf>
    <xf numFmtId="0" fontId="6" fillId="33" borderId="0" xfId="62" applyFont="1" applyFill="1">
      <alignment/>
      <protection/>
    </xf>
    <xf numFmtId="0" fontId="5" fillId="33" borderId="10" xfId="0" applyFont="1" applyFill="1" applyBorder="1" applyAlignment="1">
      <alignment horizontal="center" vertical="top" wrapText="1"/>
    </xf>
    <xf numFmtId="172" fontId="5" fillId="33" borderId="10" xfId="62" applyNumberFormat="1" applyFont="1" applyFill="1" applyBorder="1" applyAlignment="1">
      <alignment horizontal="center" vertical="top" wrapText="1"/>
      <protection/>
    </xf>
    <xf numFmtId="0" fontId="6" fillId="33" borderId="10" xfId="0" applyNumberFormat="1" applyFont="1" applyFill="1" applyBorder="1" applyAlignment="1">
      <alignment horizontal="center" vertical="top"/>
    </xf>
    <xf numFmtId="0" fontId="6" fillId="33" borderId="0" xfId="0" applyNumberFormat="1" applyFont="1" applyFill="1" applyAlignment="1">
      <alignment/>
    </xf>
    <xf numFmtId="0" fontId="5" fillId="33" borderId="0" xfId="62" applyFont="1" applyFill="1" applyAlignment="1">
      <alignment horizontal="center" vertical="top"/>
      <protection/>
    </xf>
    <xf numFmtId="0" fontId="6" fillId="33" borderId="0" xfId="62" applyFont="1" applyFill="1" applyAlignment="1">
      <alignment horizontal="left" vertical="top"/>
      <protection/>
    </xf>
    <xf numFmtId="0" fontId="6" fillId="33" borderId="0" xfId="62" applyFont="1" applyFill="1" applyAlignment="1">
      <alignment horizontal="center" vertical="top"/>
      <protection/>
    </xf>
    <xf numFmtId="0" fontId="5" fillId="34" borderId="10" xfId="0" applyFont="1" applyFill="1" applyBorder="1" applyAlignment="1">
      <alignment horizontal="center" vertical="top"/>
    </xf>
    <xf numFmtId="0" fontId="5" fillId="34" borderId="10" xfId="0" applyFont="1" applyFill="1" applyBorder="1" applyAlignment="1">
      <alignment horizontal="left" vertical="top" wrapText="1"/>
    </xf>
    <xf numFmtId="0" fontId="5" fillId="34" borderId="10" xfId="0" applyFont="1" applyFill="1" applyBorder="1" applyAlignment="1">
      <alignment horizontal="center" vertical="top" wrapText="1"/>
    </xf>
    <xf numFmtId="172" fontId="5" fillId="34" borderId="10" xfId="0" applyNumberFormat="1" applyFont="1" applyFill="1" applyBorder="1" applyAlignment="1">
      <alignment horizontal="center" vertical="top" wrapText="1"/>
    </xf>
    <xf numFmtId="0" fontId="5" fillId="0" borderId="10" xfId="62" applyNumberFormat="1" applyFont="1" applyBorder="1" applyAlignment="1">
      <alignment horizontal="center" vertical="top"/>
      <protection/>
    </xf>
    <xf numFmtId="0" fontId="7" fillId="0" borderId="10" xfId="0" applyFont="1" applyBorder="1" applyAlignment="1">
      <alignment horizontal="left" vertical="top" wrapText="1"/>
    </xf>
    <xf numFmtId="49" fontId="8" fillId="0" borderId="10" xfId="0" applyNumberFormat="1" applyFont="1" applyFill="1" applyBorder="1" applyAlignment="1">
      <alignment horizontal="left" vertical="top" wrapText="1"/>
    </xf>
    <xf numFmtId="49" fontId="6" fillId="33"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6" fillId="0" borderId="0" xfId="0" applyFont="1" applyFill="1" applyAlignment="1">
      <alignment/>
    </xf>
    <xf numFmtId="3" fontId="6" fillId="33" borderId="10" xfId="0" applyNumberFormat="1" applyFont="1" applyFill="1" applyBorder="1" applyAlignment="1">
      <alignment horizontal="left" vertical="top" wrapText="1"/>
    </xf>
    <xf numFmtId="4" fontId="5" fillId="0" borderId="10" xfId="62" applyNumberFormat="1" applyFont="1" applyFill="1" applyBorder="1" applyAlignment="1">
      <alignment horizontal="center" vertical="top"/>
      <protection/>
    </xf>
    <xf numFmtId="4" fontId="5" fillId="0" borderId="0" xfId="62" applyNumberFormat="1" applyFont="1" applyFill="1">
      <alignment/>
      <protection/>
    </xf>
    <xf numFmtId="0" fontId="5" fillId="0" borderId="10" xfId="0" applyFont="1" applyBorder="1" applyAlignment="1">
      <alignment horizontal="center" vertical="top" wrapText="1"/>
    </xf>
    <xf numFmtId="0" fontId="6" fillId="0" borderId="10" xfId="62" applyFont="1" applyBorder="1" applyAlignment="1">
      <alignment horizontal="center" vertical="top"/>
      <protection/>
    </xf>
    <xf numFmtId="0" fontId="5" fillId="0" borderId="10" xfId="62" applyFont="1" applyBorder="1" applyAlignment="1">
      <alignment horizontal="center" vertical="top"/>
      <protection/>
    </xf>
    <xf numFmtId="0" fontId="5" fillId="0" borderId="10" xfId="0" applyFont="1" applyBorder="1" applyAlignment="1">
      <alignment horizontal="left" vertical="top" wrapText="1"/>
    </xf>
    <xf numFmtId="172" fontId="5" fillId="0" borderId="10" xfId="62" applyNumberFormat="1" applyFont="1" applyBorder="1" applyAlignment="1">
      <alignment horizontal="center" vertical="top"/>
      <protection/>
    </xf>
    <xf numFmtId="172" fontId="6" fillId="0" borderId="10" xfId="62" applyNumberFormat="1" applyFont="1" applyBorder="1" applyAlignment="1">
      <alignment horizontal="center" vertical="top"/>
      <protection/>
    </xf>
    <xf numFmtId="172" fontId="6" fillId="0" borderId="10" xfId="62" applyNumberFormat="1" applyFont="1" applyFill="1" applyBorder="1" applyAlignment="1">
      <alignment horizontal="center" vertical="top"/>
      <protection/>
    </xf>
    <xf numFmtId="172" fontId="6" fillId="0" borderId="10" xfId="62" applyNumberFormat="1" applyFont="1" applyBorder="1">
      <alignment/>
      <protection/>
    </xf>
    <xf numFmtId="0" fontId="5" fillId="33" borderId="10" xfId="62" applyFont="1" applyFill="1" applyBorder="1" applyAlignment="1">
      <alignment horizontal="center" vertical="top"/>
      <protection/>
    </xf>
    <xf numFmtId="0" fontId="5" fillId="0" borderId="10" xfId="55" applyFont="1" applyBorder="1" applyAlignment="1">
      <alignment horizontal="center" vertical="top" wrapText="1"/>
      <protection/>
    </xf>
    <xf numFmtId="0" fontId="6" fillId="0" borderId="0" xfId="55" applyFont="1" applyAlignment="1">
      <alignment horizontal="left" vertical="top"/>
      <protection/>
    </xf>
    <xf numFmtId="49" fontId="6" fillId="33" borderId="10" xfId="62" applyNumberFormat="1" applyFont="1" applyFill="1" applyBorder="1" applyAlignment="1">
      <alignment horizontal="center" vertical="top" wrapText="1"/>
      <protection/>
    </xf>
    <xf numFmtId="0" fontId="6" fillId="0" borderId="10" xfId="62" applyFont="1" applyBorder="1" applyAlignment="1">
      <alignment horizontal="left" vertical="top" wrapText="1"/>
      <protection/>
    </xf>
    <xf numFmtId="178" fontId="6" fillId="0" borderId="10" xfId="62" applyNumberFormat="1" applyFont="1" applyBorder="1" applyAlignment="1">
      <alignment horizontal="center" vertical="top"/>
      <protection/>
    </xf>
    <xf numFmtId="0" fontId="6" fillId="0" borderId="10" xfId="62" applyFont="1" applyFill="1" applyBorder="1" applyAlignment="1">
      <alignment horizontal="left" vertical="top" wrapText="1"/>
      <protection/>
    </xf>
    <xf numFmtId="172" fontId="6" fillId="33" borderId="10" xfId="62" applyNumberFormat="1" applyFont="1" applyFill="1" applyBorder="1" applyAlignment="1">
      <alignment horizontal="left" vertical="top" wrapText="1"/>
      <protection/>
    </xf>
    <xf numFmtId="0" fontId="7"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172" fontId="5" fillId="0" borderId="10" xfId="62" applyNumberFormat="1" applyFont="1" applyFill="1" applyBorder="1" applyAlignment="1">
      <alignment horizontal="center" vertical="top" wrapText="1"/>
      <protection/>
    </xf>
    <xf numFmtId="172" fontId="5" fillId="0" borderId="10" xfId="0" applyNumberFormat="1" applyFont="1" applyFill="1" applyBorder="1" applyAlignment="1">
      <alignment horizontal="center" vertical="top" wrapText="1"/>
    </xf>
    <xf numFmtId="0" fontId="10" fillId="33" borderId="10" xfId="0" applyFont="1" applyFill="1" applyBorder="1" applyAlignment="1">
      <alignment horizontal="left" vertical="top" wrapText="1"/>
    </xf>
    <xf numFmtId="0" fontId="5" fillId="33" borderId="10" xfId="0" applyFont="1" applyFill="1" applyBorder="1" applyAlignment="1">
      <alignment horizontal="left" vertical="top" wrapText="1"/>
    </xf>
    <xf numFmtId="2" fontId="6" fillId="0" borderId="10" xfId="62" applyNumberFormat="1" applyFont="1" applyBorder="1" applyAlignment="1">
      <alignment horizontal="left" vertical="top" wrapText="1"/>
      <protection/>
    </xf>
    <xf numFmtId="0" fontId="10" fillId="0" borderId="10" xfId="0" applyFont="1" applyBorder="1" applyAlignment="1">
      <alignment horizontal="left" vertical="top" wrapText="1"/>
    </xf>
    <xf numFmtId="49" fontId="8" fillId="33" borderId="10" xfId="0" applyNumberFormat="1" applyFont="1" applyFill="1" applyBorder="1" applyAlignment="1">
      <alignment horizontal="left" vertical="top" wrapText="1"/>
    </xf>
    <xf numFmtId="0" fontId="6" fillId="0" borderId="10" xfId="62" applyFont="1" applyBorder="1" applyAlignment="1">
      <alignment horizontal="center" vertical="top" wrapText="1"/>
      <protection/>
    </xf>
    <xf numFmtId="3" fontId="6" fillId="0" borderId="10" xfId="62" applyNumberFormat="1" applyFont="1" applyBorder="1" applyAlignment="1">
      <alignment horizontal="center" vertical="top" wrapText="1"/>
      <protection/>
    </xf>
    <xf numFmtId="49" fontId="6" fillId="0" borderId="10" xfId="0" applyNumberFormat="1" applyFont="1" applyFill="1" applyBorder="1" applyAlignment="1">
      <alignment horizontal="center" vertical="top" wrapText="1"/>
    </xf>
    <xf numFmtId="49" fontId="6" fillId="0" borderId="10" xfId="62" applyNumberFormat="1" applyFont="1" applyFill="1" applyBorder="1" applyAlignment="1">
      <alignment horizontal="center" vertical="top"/>
      <protection/>
    </xf>
    <xf numFmtId="172" fontId="6" fillId="0" borderId="10" xfId="62" applyNumberFormat="1" applyFont="1" applyFill="1" applyBorder="1" applyAlignment="1">
      <alignment horizontal="center" vertical="top" wrapText="1"/>
      <protection/>
    </xf>
    <xf numFmtId="172" fontId="6" fillId="0" borderId="10" xfId="0" applyNumberFormat="1" applyFont="1" applyFill="1" applyBorder="1" applyAlignment="1">
      <alignment horizontal="center" vertical="top"/>
    </xf>
    <xf numFmtId="172" fontId="6" fillId="0" borderId="10" xfId="0" applyNumberFormat="1" applyFont="1" applyBorder="1" applyAlignment="1">
      <alignment horizontal="center" vertical="top"/>
    </xf>
    <xf numFmtId="1" fontId="5" fillId="0" borderId="10" xfId="62" applyNumberFormat="1" applyFont="1" applyBorder="1" applyAlignment="1">
      <alignment horizontal="center" vertical="top"/>
      <protection/>
    </xf>
    <xf numFmtId="1" fontId="5" fillId="0" borderId="10" xfId="62" applyNumberFormat="1" applyFont="1" applyFill="1" applyBorder="1" applyAlignment="1">
      <alignment horizontal="center" vertical="top"/>
      <protection/>
    </xf>
    <xf numFmtId="49" fontId="6" fillId="0" borderId="10" xfId="0" applyNumberFormat="1" applyFont="1" applyFill="1" applyBorder="1" applyAlignment="1">
      <alignment horizontal="left" vertical="top" wrapText="1"/>
    </xf>
    <xf numFmtId="0" fontId="6" fillId="0" borderId="0" xfId="62" applyFont="1" applyFill="1">
      <alignment/>
      <protection/>
    </xf>
    <xf numFmtId="0" fontId="6" fillId="33" borderId="10" xfId="0" applyFont="1" applyFill="1" applyBorder="1" applyAlignment="1">
      <alignment horizontal="left" vertical="top" wrapText="1"/>
    </xf>
    <xf numFmtId="49" fontId="6" fillId="33" borderId="10" xfId="55" applyNumberFormat="1" applyFont="1" applyFill="1" applyBorder="1" applyAlignment="1">
      <alignment horizontal="center" vertical="top" wrapText="1"/>
      <protection/>
    </xf>
    <xf numFmtId="172" fontId="6" fillId="33"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5" fillId="0" borderId="10" xfId="63" applyNumberFormat="1" applyFont="1" applyFill="1" applyBorder="1" applyAlignment="1">
      <alignment horizontal="center" vertical="center" wrapText="1"/>
      <protection/>
    </xf>
    <xf numFmtId="172" fontId="5" fillId="0" borderId="10" xfId="0" applyNumberFormat="1" applyFont="1" applyFill="1" applyBorder="1" applyAlignment="1">
      <alignment horizontal="center" vertical="top"/>
    </xf>
    <xf numFmtId="0" fontId="6" fillId="0" borderId="0" xfId="62" applyFont="1" applyFill="1" applyBorder="1">
      <alignment/>
      <protection/>
    </xf>
    <xf numFmtId="0" fontId="5" fillId="0" borderId="10" xfId="62" applyNumberFormat="1" applyFont="1" applyFill="1" applyBorder="1" applyAlignment="1">
      <alignment horizontal="center" vertical="top"/>
      <protection/>
    </xf>
    <xf numFmtId="172" fontId="5" fillId="0" borderId="10" xfId="62" applyNumberFormat="1" applyFont="1" applyFill="1" applyBorder="1" applyAlignment="1">
      <alignment horizontal="center" vertical="center" wrapText="1"/>
      <protection/>
    </xf>
    <xf numFmtId="49" fontId="6" fillId="0" borderId="10" xfId="62" applyNumberFormat="1" applyFont="1" applyBorder="1" applyAlignment="1">
      <alignment horizontal="center" vertical="top"/>
      <protection/>
    </xf>
    <xf numFmtId="0" fontId="5" fillId="0" borderId="10" xfId="62" applyFont="1" applyFill="1" applyBorder="1" applyAlignment="1">
      <alignment horizontal="center" vertical="top"/>
      <protection/>
    </xf>
    <xf numFmtId="0" fontId="5" fillId="0" borderId="10" xfId="55" applyFont="1" applyFill="1" applyBorder="1" applyAlignment="1">
      <alignment horizontal="center" vertical="top" wrapText="1"/>
      <protection/>
    </xf>
    <xf numFmtId="172" fontId="5" fillId="0" borderId="10" xfId="55" applyNumberFormat="1" applyFont="1" applyFill="1" applyBorder="1" applyAlignment="1">
      <alignment horizontal="center" vertical="top" wrapText="1"/>
      <protection/>
    </xf>
    <xf numFmtId="0" fontId="5" fillId="0" borderId="10" xfId="55" applyFont="1" applyFill="1" applyBorder="1" applyAlignment="1">
      <alignment horizontal="left" vertical="top" wrapText="1"/>
      <protection/>
    </xf>
    <xf numFmtId="0" fontId="6" fillId="0" borderId="10" xfId="0" applyFont="1" applyFill="1" applyBorder="1" applyAlignment="1">
      <alignment horizontal="left" vertical="top" wrapText="1"/>
    </xf>
    <xf numFmtId="49" fontId="6" fillId="0" borderId="10" xfId="55" applyNumberFormat="1" applyFont="1" applyFill="1" applyBorder="1" applyAlignment="1">
      <alignment horizontal="center" vertical="top" wrapText="1"/>
      <protection/>
    </xf>
    <xf numFmtId="173" fontId="8" fillId="0" borderId="10" xfId="0" applyNumberFormat="1" applyFont="1" applyFill="1" applyBorder="1" applyAlignment="1">
      <alignment horizontal="left" vertical="top" wrapText="1"/>
    </xf>
    <xf numFmtId="0" fontId="6" fillId="0" borderId="10" xfId="62" applyFont="1" applyFill="1" applyBorder="1" applyAlignment="1">
      <alignment horizontal="center" vertical="top"/>
      <protection/>
    </xf>
    <xf numFmtId="172" fontId="6" fillId="0" borderId="10" xfId="62" applyNumberFormat="1" applyFont="1" applyBorder="1" applyAlignment="1">
      <alignment horizontal="center" vertical="top" wrapText="1"/>
      <protection/>
    </xf>
    <xf numFmtId="4" fontId="6" fillId="0" borderId="10" xfId="0" applyNumberFormat="1" applyFont="1" applyBorder="1" applyAlignment="1">
      <alignment horizontal="center" vertical="top" wrapText="1"/>
    </xf>
    <xf numFmtId="49" fontId="5" fillId="33" borderId="10" xfId="63" applyNumberFormat="1" applyFont="1" applyFill="1" applyBorder="1" applyAlignment="1">
      <alignment horizontal="center" vertical="center" wrapText="1"/>
      <protection/>
    </xf>
    <xf numFmtId="172" fontId="5" fillId="33" borderId="10" xfId="0" applyNumberFormat="1" applyFont="1" applyFill="1" applyBorder="1" applyAlignment="1">
      <alignment horizontal="center" vertical="top"/>
    </xf>
    <xf numFmtId="0" fontId="6" fillId="33" borderId="10" xfId="55" applyFont="1" applyFill="1" applyBorder="1" applyAlignment="1">
      <alignment horizontal="left" vertical="top" wrapText="1"/>
      <protection/>
    </xf>
    <xf numFmtId="172" fontId="6" fillId="0" borderId="10" xfId="0" applyNumberFormat="1" applyFont="1" applyFill="1" applyBorder="1" applyAlignment="1">
      <alignment horizontal="center" vertical="top" wrapText="1"/>
    </xf>
    <xf numFmtId="0" fontId="6" fillId="0" borderId="10" xfId="0" applyFont="1" applyBorder="1" applyAlignment="1">
      <alignment horizontal="left" vertical="top" wrapText="1"/>
    </xf>
    <xf numFmtId="0" fontId="8" fillId="0" borderId="10" xfId="0" applyFont="1" applyBorder="1" applyAlignment="1">
      <alignment horizontal="left" vertical="top" wrapText="1"/>
    </xf>
    <xf numFmtId="172" fontId="6" fillId="0" borderId="10" xfId="55" applyNumberFormat="1" applyFont="1" applyFill="1" applyBorder="1" applyAlignment="1">
      <alignment horizontal="center" vertical="top" wrapText="1"/>
      <protection/>
    </xf>
    <xf numFmtId="0" fontId="53" fillId="33" borderId="10" xfId="62" applyFont="1" applyFill="1" applyBorder="1" applyAlignment="1">
      <alignment horizontal="center" vertical="top"/>
      <protection/>
    </xf>
    <xf numFmtId="172" fontId="8" fillId="0" borderId="10" xfId="0" applyNumberFormat="1" applyFont="1" applyFill="1" applyBorder="1" applyAlignment="1">
      <alignment horizontal="center" vertical="top" wrapText="1"/>
    </xf>
    <xf numFmtId="184" fontId="6" fillId="33" borderId="10" xfId="62" applyNumberFormat="1" applyFont="1" applyFill="1" applyBorder="1" applyAlignment="1">
      <alignment horizontal="center" vertical="top" wrapText="1"/>
      <protection/>
    </xf>
    <xf numFmtId="0" fontId="6" fillId="0" borderId="10" xfId="0" applyFont="1" applyFill="1" applyBorder="1" applyAlignment="1">
      <alignment vertical="top" wrapText="1"/>
    </xf>
    <xf numFmtId="0" fontId="6" fillId="0" borderId="10" xfId="0" applyNumberFormat="1" applyFont="1" applyFill="1" applyBorder="1" applyAlignment="1">
      <alignment horizontal="left" vertical="top" wrapText="1"/>
    </xf>
    <xf numFmtId="0" fontId="54" fillId="0" borderId="10" xfId="0" applyFont="1" applyFill="1" applyBorder="1" applyAlignment="1">
      <alignment horizontal="center" vertical="top"/>
    </xf>
    <xf numFmtId="49" fontId="5" fillId="33" borderId="10" xfId="62" applyNumberFormat="1" applyFont="1" applyFill="1" applyBorder="1" applyAlignment="1">
      <alignment horizontal="center" vertical="top" wrapText="1"/>
      <protection/>
    </xf>
    <xf numFmtId="4" fontId="14" fillId="0" borderId="10" xfId="62" applyNumberFormat="1" applyFont="1" applyFill="1" applyBorder="1" applyAlignment="1">
      <alignment horizontal="center" vertical="top"/>
      <protection/>
    </xf>
    <xf numFmtId="172" fontId="14" fillId="0" borderId="10" xfId="62" applyNumberFormat="1" applyFont="1" applyFill="1" applyBorder="1" applyAlignment="1">
      <alignment horizontal="center" vertical="top" wrapText="1"/>
      <protection/>
    </xf>
    <xf numFmtId="4" fontId="14" fillId="0" borderId="0" xfId="62" applyNumberFormat="1" applyFont="1" applyFill="1">
      <alignment/>
      <protection/>
    </xf>
    <xf numFmtId="172" fontId="6" fillId="0" borderId="10" xfId="55" applyNumberFormat="1" applyFont="1" applyFill="1" applyBorder="1" applyAlignment="1">
      <alignment horizontal="center" vertical="top"/>
      <protection/>
    </xf>
    <xf numFmtId="0" fontId="53" fillId="0" borderId="10" xfId="55" applyNumberFormat="1" applyFont="1" applyFill="1" applyBorder="1" applyAlignment="1">
      <alignment horizontal="center" vertical="top"/>
      <protection/>
    </xf>
    <xf numFmtId="0" fontId="10" fillId="0" borderId="10" xfId="0" applyFont="1" applyFill="1" applyBorder="1" applyAlignment="1">
      <alignment horizontal="left" vertical="top" wrapText="1"/>
    </xf>
    <xf numFmtId="172" fontId="5" fillId="0" borderId="10" xfId="62" applyNumberFormat="1" applyFont="1" applyFill="1" applyBorder="1" applyAlignment="1">
      <alignment horizontal="center" vertical="top"/>
      <protection/>
    </xf>
    <xf numFmtId="49" fontId="6" fillId="0" borderId="10" xfId="62" applyNumberFormat="1" applyFont="1" applyFill="1" applyBorder="1" applyAlignment="1">
      <alignment horizontal="center" vertical="top" wrapText="1"/>
      <protection/>
    </xf>
    <xf numFmtId="4" fontId="6" fillId="0" borderId="10" xfId="62" applyNumberFormat="1" applyFont="1" applyFill="1" applyBorder="1" applyAlignment="1">
      <alignment horizontal="center" vertical="top" wrapText="1"/>
      <protection/>
    </xf>
    <xf numFmtId="0" fontId="6" fillId="33" borderId="10" xfId="62" applyFont="1" applyFill="1" applyBorder="1" applyAlignment="1">
      <alignment horizontal="left" vertical="top" wrapText="1"/>
      <protection/>
    </xf>
    <xf numFmtId="3" fontId="6" fillId="0" borderId="10" xfId="62" applyNumberFormat="1" applyFont="1" applyFill="1" applyBorder="1" applyAlignment="1">
      <alignment horizontal="center" vertical="top" wrapText="1"/>
      <protection/>
    </xf>
    <xf numFmtId="49" fontId="6" fillId="0" borderId="10" xfId="62" applyNumberFormat="1" applyFont="1" applyBorder="1" applyAlignment="1">
      <alignment horizontal="left" vertical="top" wrapText="1"/>
      <protection/>
    </xf>
    <xf numFmtId="172" fontId="6" fillId="33" borderId="10" xfId="62" applyNumberFormat="1" applyFont="1" applyFill="1" applyBorder="1" applyAlignment="1">
      <alignment vertical="top" wrapText="1"/>
      <protection/>
    </xf>
    <xf numFmtId="0" fontId="7" fillId="33" borderId="10" xfId="0" applyFont="1" applyFill="1" applyBorder="1" applyAlignment="1">
      <alignment horizontal="left" vertical="top" wrapText="1"/>
    </xf>
    <xf numFmtId="0" fontId="5" fillId="0" borderId="10" xfId="0" applyFont="1" applyBorder="1" applyAlignment="1">
      <alignment vertical="center" wrapText="1"/>
    </xf>
    <xf numFmtId="0" fontId="54" fillId="33" borderId="10" xfId="57" applyFont="1" applyFill="1" applyBorder="1" applyAlignment="1">
      <alignment horizontal="left" vertical="top" wrapText="1"/>
      <protection/>
    </xf>
    <xf numFmtId="49" fontId="8" fillId="0" borderId="10" xfId="0" applyNumberFormat="1" applyFont="1" applyFill="1" applyBorder="1" applyAlignment="1">
      <alignment horizontal="right" vertical="top" wrapText="1"/>
    </xf>
    <xf numFmtId="0" fontId="6" fillId="0" borderId="10" xfId="59" applyFont="1" applyFill="1" applyBorder="1" applyAlignment="1">
      <alignment horizontal="left" vertical="center" wrapText="1"/>
      <protection/>
    </xf>
    <xf numFmtId="3" fontId="6" fillId="0" borderId="10" xfId="0" applyNumberFormat="1" applyFont="1" applyFill="1" applyBorder="1" applyAlignment="1">
      <alignment horizontal="left" vertical="top" wrapText="1"/>
    </xf>
    <xf numFmtId="0" fontId="5" fillId="0" borderId="0" xfId="62" applyFont="1" applyFill="1">
      <alignment/>
      <protection/>
    </xf>
    <xf numFmtId="0" fontId="7" fillId="33" borderId="10" xfId="55" applyFont="1" applyFill="1" applyBorder="1" applyAlignment="1">
      <alignment horizontal="left" vertical="top" wrapText="1"/>
      <protection/>
    </xf>
    <xf numFmtId="0" fontId="5" fillId="33" borderId="10" xfId="55" applyFont="1" applyFill="1" applyBorder="1" applyAlignment="1">
      <alignment horizontal="center" vertical="top" wrapText="1"/>
      <protection/>
    </xf>
    <xf numFmtId="0" fontId="54" fillId="0" borderId="10" xfId="57" applyFont="1" applyFill="1" applyBorder="1" applyAlignment="1">
      <alignment horizontal="left" vertical="top" wrapText="1"/>
      <protection/>
    </xf>
    <xf numFmtId="49"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172" fontId="6" fillId="0" borderId="10" xfId="0" applyNumberFormat="1" applyFont="1" applyBorder="1" applyAlignment="1">
      <alignment horizontal="center" vertical="top" wrapText="1"/>
    </xf>
    <xf numFmtId="178" fontId="6" fillId="0" borderId="10" xfId="0" applyNumberFormat="1" applyFont="1" applyBorder="1" applyAlignment="1">
      <alignment horizontal="center" vertical="top" wrapText="1"/>
    </xf>
    <xf numFmtId="49" fontId="8" fillId="0" borderId="10" xfId="0" applyNumberFormat="1" applyFont="1" applyFill="1" applyBorder="1" applyAlignment="1">
      <alignment vertical="top" wrapText="1"/>
    </xf>
    <xf numFmtId="49" fontId="5" fillId="0" borderId="10" xfId="63" applyNumberFormat="1" applyFont="1" applyBorder="1" applyAlignment="1">
      <alignment horizontal="center" vertical="top" wrapText="1"/>
      <protection/>
    </xf>
    <xf numFmtId="0" fontId="6" fillId="0" borderId="10" xfId="63" applyFont="1" applyFill="1" applyBorder="1" applyAlignment="1">
      <alignment horizontal="left" vertical="top" wrapText="1"/>
      <protection/>
    </xf>
    <xf numFmtId="49" fontId="6" fillId="0" borderId="10" xfId="0" applyNumberFormat="1" applyFont="1" applyBorder="1" applyAlignment="1">
      <alignment horizontal="center" vertical="top"/>
    </xf>
    <xf numFmtId="0" fontId="6" fillId="0" borderId="10" xfId="0" applyFont="1" applyFill="1" applyBorder="1" applyAlignment="1">
      <alignment horizontal="center" vertical="top" wrapText="1"/>
    </xf>
    <xf numFmtId="49" fontId="8" fillId="0" borderId="10" xfId="55" applyNumberFormat="1" applyFont="1" applyFill="1" applyBorder="1" applyAlignment="1">
      <alignment horizontal="left" vertical="top" wrapText="1"/>
      <protection/>
    </xf>
    <xf numFmtId="172" fontId="6" fillId="0" borderId="10" xfId="55" applyNumberFormat="1" applyFont="1" applyBorder="1" applyAlignment="1">
      <alignment horizontal="left" vertical="top" wrapText="1"/>
      <protection/>
    </xf>
    <xf numFmtId="0" fontId="6" fillId="0" borderId="10" xfId="55" applyFont="1" applyBorder="1" applyAlignment="1">
      <alignment horizontal="left" vertical="top" wrapText="1"/>
      <protection/>
    </xf>
    <xf numFmtId="172" fontId="6" fillId="0" borderId="10" xfId="55" applyNumberFormat="1" applyFont="1" applyFill="1" applyBorder="1" applyAlignment="1">
      <alignment horizontal="left" vertical="top" wrapText="1"/>
      <protection/>
    </xf>
    <xf numFmtId="0" fontId="7" fillId="0" borderId="10" xfId="55" applyFont="1" applyBorder="1" applyAlignment="1">
      <alignment horizontal="left" vertical="top" wrapText="1"/>
      <protection/>
    </xf>
    <xf numFmtId="0" fontId="6" fillId="0" borderId="10" xfId="62" applyFont="1" applyFill="1" applyBorder="1" applyAlignment="1">
      <alignment horizontal="center" vertical="top" wrapText="1"/>
      <protection/>
    </xf>
    <xf numFmtId="172" fontId="6" fillId="0" borderId="10" xfId="73" applyNumberFormat="1" applyFont="1" applyFill="1" applyBorder="1" applyAlignment="1">
      <alignment horizontal="center" vertical="top"/>
    </xf>
    <xf numFmtId="0" fontId="7" fillId="0" borderId="10" xfId="55" applyFont="1" applyFill="1" applyBorder="1" applyAlignment="1">
      <alignment horizontal="left" vertical="top" wrapText="1"/>
      <protection/>
    </xf>
    <xf numFmtId="190" fontId="6" fillId="33" borderId="10" xfId="62" applyNumberFormat="1" applyFont="1" applyFill="1" applyBorder="1" applyAlignment="1">
      <alignment horizontal="center" vertical="top" wrapText="1"/>
      <protection/>
    </xf>
    <xf numFmtId="190" fontId="6" fillId="0" borderId="10" xfId="62" applyNumberFormat="1" applyFont="1" applyFill="1" applyBorder="1" applyAlignment="1">
      <alignment horizontal="center" vertical="top" wrapText="1"/>
      <protection/>
    </xf>
    <xf numFmtId="49" fontId="6" fillId="33" borderId="10" xfId="62" applyNumberFormat="1" applyFont="1" applyFill="1" applyBorder="1" applyAlignment="1">
      <alignment horizontal="center" vertical="top"/>
      <protection/>
    </xf>
    <xf numFmtId="172" fontId="6" fillId="0" borderId="10" xfId="0" applyNumberFormat="1" applyFont="1" applyBorder="1" applyAlignment="1">
      <alignment horizontal="left" vertical="top" wrapText="1"/>
    </xf>
    <xf numFmtId="191" fontId="6" fillId="0" borderId="10" xfId="62" applyNumberFormat="1" applyFont="1" applyFill="1" applyBorder="1" applyAlignment="1">
      <alignment horizontal="left" vertical="top" wrapText="1"/>
      <protection/>
    </xf>
    <xf numFmtId="49" fontId="6" fillId="33" borderId="10" xfId="0" applyNumberFormat="1" applyFont="1" applyFill="1" applyBorder="1" applyAlignment="1">
      <alignment horizontal="left" vertical="top" wrapText="1"/>
    </xf>
    <xf numFmtId="49" fontId="6" fillId="0" borderId="10"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lignment horizontal="center" vertical="top"/>
    </xf>
    <xf numFmtId="172" fontId="6" fillId="0" borderId="10" xfId="0" applyNumberFormat="1" applyFont="1" applyFill="1" applyBorder="1" applyAlignment="1" applyProtection="1">
      <alignment horizontal="center" vertical="top"/>
      <protection locked="0"/>
    </xf>
    <xf numFmtId="172" fontId="6" fillId="0" borderId="10" xfId="0" applyNumberFormat="1" applyFont="1" applyFill="1" applyBorder="1" applyAlignment="1" applyProtection="1">
      <alignment horizontal="center" vertical="top" wrapText="1"/>
      <protection locked="0"/>
    </xf>
    <xf numFmtId="3" fontId="6" fillId="35" borderId="10" xfId="62" applyNumberFormat="1" applyFont="1" applyFill="1" applyBorder="1" applyAlignment="1">
      <alignment horizontal="center" vertical="top"/>
      <protection/>
    </xf>
    <xf numFmtId="172" fontId="6" fillId="35" borderId="10" xfId="73" applyNumberFormat="1" applyFont="1" applyFill="1" applyBorder="1" applyAlignment="1">
      <alignment horizontal="center" vertical="top"/>
    </xf>
    <xf numFmtId="172" fontId="6" fillId="33" borderId="10" xfId="55" applyNumberFormat="1" applyFont="1" applyFill="1" applyBorder="1" applyAlignment="1">
      <alignment horizontal="center" vertical="top" wrapText="1"/>
      <protection/>
    </xf>
    <xf numFmtId="172" fontId="54" fillId="33" borderId="10" xfId="0" applyNumberFormat="1" applyFont="1" applyFill="1" applyBorder="1" applyAlignment="1">
      <alignment horizontal="center" vertical="top" wrapText="1"/>
    </xf>
    <xf numFmtId="0" fontId="54" fillId="33" borderId="10" xfId="57" applyFont="1" applyFill="1" applyBorder="1" applyAlignment="1">
      <alignment horizontal="center" vertical="top" wrapText="1"/>
      <protection/>
    </xf>
    <xf numFmtId="172" fontId="54" fillId="33" borderId="10" xfId="55" applyNumberFormat="1" applyFont="1" applyFill="1" applyBorder="1" applyAlignment="1">
      <alignment horizontal="center" vertical="top" wrapText="1"/>
      <protection/>
    </xf>
    <xf numFmtId="0" fontId="6" fillId="0" borderId="10" xfId="57" applyFont="1" applyFill="1" applyBorder="1" applyAlignment="1">
      <alignment horizontal="center" vertical="top" wrapText="1"/>
      <protection/>
    </xf>
    <xf numFmtId="0" fontId="5" fillId="0" borderId="0" xfId="0" applyFont="1" applyBorder="1" applyAlignment="1">
      <alignment horizontal="left" vertical="top" wrapText="1"/>
    </xf>
    <xf numFmtId="172" fontId="5" fillId="0" borderId="0" xfId="62" applyNumberFormat="1" applyFont="1" applyFill="1" applyAlignment="1">
      <alignment horizontal="center"/>
      <protection/>
    </xf>
    <xf numFmtId="172" fontId="6" fillId="0" borderId="0" xfId="0" applyNumberFormat="1" applyFont="1" applyBorder="1" applyAlignment="1">
      <alignment horizontal="left" vertical="top"/>
    </xf>
    <xf numFmtId="172" fontId="6" fillId="0" borderId="0" xfId="62" applyNumberFormat="1" applyFont="1" applyFill="1" applyAlignment="1">
      <alignment horizontal="center"/>
      <protection/>
    </xf>
    <xf numFmtId="172" fontId="8" fillId="0" borderId="10" xfId="62" applyNumberFormat="1" applyFont="1" applyFill="1" applyBorder="1" applyAlignment="1">
      <alignment horizontal="center" vertical="top"/>
      <protection/>
    </xf>
    <xf numFmtId="172" fontId="5" fillId="0" borderId="10" xfId="0" applyNumberFormat="1" applyFont="1" applyFill="1" applyBorder="1" applyAlignment="1">
      <alignment horizontal="left" vertical="top" wrapText="1"/>
    </xf>
    <xf numFmtId="4" fontId="6" fillId="0" borderId="10" xfId="62" applyNumberFormat="1" applyFont="1" applyFill="1" applyBorder="1" applyAlignment="1">
      <alignment horizontal="center" vertical="top"/>
      <protection/>
    </xf>
    <xf numFmtId="0" fontId="6" fillId="0" borderId="10" xfId="62" applyFont="1" applyFill="1" applyBorder="1" applyAlignment="1">
      <alignment horizontal="left" vertical="top"/>
      <protection/>
    </xf>
    <xf numFmtId="4" fontId="6" fillId="0" borderId="10" xfId="0" applyNumberFormat="1" applyFont="1" applyFill="1" applyBorder="1" applyAlignment="1">
      <alignment horizontal="center" vertical="top" wrapText="1"/>
    </xf>
    <xf numFmtId="0" fontId="55" fillId="0" borderId="10" xfId="62" applyFont="1" applyFill="1" applyBorder="1" applyAlignment="1">
      <alignment horizontal="left" vertical="top" wrapText="1"/>
      <protection/>
    </xf>
    <xf numFmtId="172" fontId="55" fillId="0" borderId="10" xfId="62" applyNumberFormat="1" applyFont="1" applyFill="1" applyBorder="1" applyAlignment="1">
      <alignment horizontal="center" vertical="top"/>
      <protection/>
    </xf>
    <xf numFmtId="0" fontId="6" fillId="33" borderId="10" xfId="62" applyFont="1" applyFill="1" applyBorder="1">
      <alignment/>
      <protection/>
    </xf>
    <xf numFmtId="172" fontId="54" fillId="33" borderId="10" xfId="62" applyNumberFormat="1" applyFont="1" applyFill="1" applyBorder="1" applyAlignment="1">
      <alignment horizontal="center" vertical="top" wrapText="1"/>
      <protection/>
    </xf>
    <xf numFmtId="49" fontId="54" fillId="0" borderId="10" xfId="0" applyNumberFormat="1" applyFont="1" applyFill="1" applyBorder="1" applyAlignment="1">
      <alignment horizontal="left" vertical="top" wrapText="1"/>
    </xf>
    <xf numFmtId="172" fontId="6" fillId="33" borderId="10" xfId="0" applyNumberFormat="1" applyFont="1" applyFill="1" applyBorder="1" applyAlignment="1">
      <alignment horizontal="center" vertical="top" wrapText="1"/>
    </xf>
    <xf numFmtId="172" fontId="6" fillId="33" borderId="10" xfId="62" applyNumberFormat="1" applyFont="1" applyFill="1" applyBorder="1">
      <alignment/>
      <protection/>
    </xf>
    <xf numFmtId="184" fontId="6" fillId="0" borderId="10" xfId="62" applyNumberFormat="1" applyFont="1" applyBorder="1" applyAlignment="1">
      <alignment horizontal="center" vertical="top"/>
      <protection/>
    </xf>
    <xf numFmtId="0" fontId="11" fillId="0" borderId="10" xfId="0" applyFont="1" applyFill="1" applyBorder="1" applyAlignment="1">
      <alignment horizontal="left" vertical="top" wrapText="1"/>
    </xf>
    <xf numFmtId="0" fontId="6" fillId="33" borderId="10" xfId="59" applyFont="1" applyFill="1" applyBorder="1" applyAlignment="1">
      <alignment horizontal="left" vertical="top" wrapText="1"/>
      <protection/>
    </xf>
    <xf numFmtId="172" fontId="6" fillId="0" borderId="0" xfId="62" applyNumberFormat="1" applyFont="1" applyAlignment="1">
      <alignment horizontal="left" vertical="top"/>
      <protection/>
    </xf>
    <xf numFmtId="0" fontId="56" fillId="0" borderId="10" xfId="0" applyFont="1" applyFill="1" applyBorder="1" applyAlignment="1">
      <alignment horizontal="left" vertical="top" wrapText="1"/>
    </xf>
    <xf numFmtId="0" fontId="6" fillId="0" borderId="10" xfId="57" applyFont="1" applyFill="1" applyBorder="1" applyAlignment="1">
      <alignment horizontal="left" vertical="top" wrapText="1"/>
      <protection/>
    </xf>
    <xf numFmtId="49" fontId="6" fillId="0" borderId="10" xfId="0" applyNumberFormat="1" applyFont="1" applyBorder="1" applyAlignment="1" applyProtection="1">
      <alignment horizontal="left" vertical="top" wrapText="1"/>
      <protection/>
    </xf>
    <xf numFmtId="0" fontId="56" fillId="33" borderId="10" xfId="0" applyFont="1" applyFill="1" applyBorder="1" applyAlignment="1">
      <alignment horizontal="left" vertical="top" wrapText="1"/>
    </xf>
    <xf numFmtId="172" fontId="5" fillId="33" borderId="10" xfId="62" applyNumberFormat="1" applyFont="1" applyFill="1" applyBorder="1" applyAlignment="1">
      <alignment horizontal="left" vertical="top" wrapText="1"/>
      <protection/>
    </xf>
    <xf numFmtId="172" fontId="14" fillId="36" borderId="10" xfId="62" applyNumberFormat="1" applyFont="1" applyFill="1" applyBorder="1" applyAlignment="1">
      <alignment horizontal="right" vertical="top" wrapText="1"/>
      <protection/>
    </xf>
    <xf numFmtId="172" fontId="14" fillId="36" borderId="10" xfId="62" applyNumberFormat="1" applyFont="1" applyFill="1" applyBorder="1" applyAlignment="1">
      <alignment horizontal="center" vertical="top" wrapText="1"/>
      <protection/>
    </xf>
    <xf numFmtId="172" fontId="6" fillId="36" borderId="10" xfId="62" applyNumberFormat="1" applyFont="1" applyFill="1" applyBorder="1" applyAlignment="1">
      <alignment horizontal="center" vertical="top" wrapText="1"/>
      <protection/>
    </xf>
    <xf numFmtId="172" fontId="6" fillId="36" borderId="10" xfId="62" applyNumberFormat="1" applyFont="1" applyFill="1" applyBorder="1" applyAlignment="1">
      <alignment horizontal="center" vertical="top"/>
      <protection/>
    </xf>
    <xf numFmtId="172" fontId="54" fillId="36" borderId="10" xfId="55" applyNumberFormat="1" applyFont="1" applyFill="1" applyBorder="1" applyAlignment="1">
      <alignment horizontal="center" vertical="top" wrapText="1"/>
      <protection/>
    </xf>
    <xf numFmtId="0" fontId="6" fillId="36" borderId="10" xfId="62" applyFont="1" applyFill="1" applyBorder="1" applyAlignment="1">
      <alignment horizontal="center" vertical="top"/>
      <protection/>
    </xf>
    <xf numFmtId="172" fontId="6" fillId="36" borderId="10" xfId="73" applyNumberFormat="1" applyFont="1" applyFill="1" applyBorder="1" applyAlignment="1">
      <alignment horizontal="center" vertical="top"/>
    </xf>
    <xf numFmtId="172" fontId="14" fillId="36" borderId="0" xfId="62" applyNumberFormat="1" applyFont="1" applyFill="1" applyBorder="1" applyAlignment="1">
      <alignment horizontal="center" vertical="top" wrapText="1"/>
      <protection/>
    </xf>
    <xf numFmtId="172" fontId="14" fillId="36" borderId="11" xfId="62" applyNumberFormat="1" applyFont="1" applyFill="1" applyBorder="1" applyAlignment="1">
      <alignment horizontal="right" vertical="top" wrapText="1"/>
      <protection/>
    </xf>
    <xf numFmtId="172" fontId="14" fillId="0" borderId="11" xfId="62" applyNumberFormat="1" applyFont="1" applyFill="1" applyBorder="1" applyAlignment="1">
      <alignment vertical="top" wrapText="1"/>
      <protection/>
    </xf>
    <xf numFmtId="172" fontId="6" fillId="33" borderId="10" xfId="62" applyNumberFormat="1" applyFont="1" applyFill="1" applyBorder="1" applyAlignment="1">
      <alignment horizontal="center" vertical="top"/>
      <protection/>
    </xf>
    <xf numFmtId="0" fontId="11" fillId="0" borderId="10" xfId="0" applyFont="1" applyBorder="1" applyAlignment="1">
      <alignment horizontal="left" vertical="top" wrapText="1"/>
    </xf>
    <xf numFmtId="0" fontId="6" fillId="33" borderId="10" xfId="62" applyFont="1" applyFill="1" applyBorder="1" applyAlignment="1">
      <alignment horizontal="center" vertical="top"/>
      <protection/>
    </xf>
    <xf numFmtId="172" fontId="6" fillId="33" borderId="10" xfId="62" applyNumberFormat="1" applyFont="1" applyFill="1" applyBorder="1" applyAlignment="1">
      <alignment horizontal="center" vertical="top" wrapText="1"/>
      <protection/>
    </xf>
    <xf numFmtId="0" fontId="6" fillId="0" borderId="10" xfId="0" applyFont="1" applyFill="1" applyBorder="1" applyAlignment="1" applyProtection="1">
      <alignment horizontal="left" vertical="top" wrapText="1"/>
      <protection locked="0"/>
    </xf>
    <xf numFmtId="0" fontId="6" fillId="0" borderId="10" xfId="0" applyFont="1" applyFill="1" applyBorder="1" applyAlignment="1">
      <alignment horizontal="left" vertical="top"/>
    </xf>
    <xf numFmtId="172" fontId="6" fillId="0" borderId="1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protection locked="0"/>
    </xf>
    <xf numFmtId="49" fontId="6" fillId="0" borderId="10" xfId="0" applyNumberFormat="1" applyFont="1" applyFill="1" applyBorder="1" applyAlignment="1">
      <alignment vertical="top" wrapText="1"/>
    </xf>
    <xf numFmtId="172" fontId="6" fillId="0" borderId="10" xfId="62" applyNumberFormat="1" applyFont="1" applyFill="1" applyBorder="1" applyAlignment="1">
      <alignment vertical="top"/>
      <protection/>
    </xf>
    <xf numFmtId="172" fontId="6" fillId="33" borderId="10" xfId="62" applyNumberFormat="1" applyFont="1" applyFill="1" applyBorder="1" applyAlignment="1">
      <alignment horizontal="center" vertical="top" wrapText="1"/>
      <protection/>
    </xf>
    <xf numFmtId="49" fontId="6" fillId="33" borderId="10" xfId="0" applyNumberFormat="1" applyFont="1" applyFill="1" applyBorder="1" applyAlignment="1">
      <alignment horizontal="center" vertical="top" wrapText="1"/>
    </xf>
    <xf numFmtId="172" fontId="6" fillId="33" borderId="10" xfId="62" applyNumberFormat="1" applyFont="1" applyFill="1" applyBorder="1" applyAlignment="1">
      <alignment horizontal="center" vertical="top" wrapText="1"/>
      <protection/>
    </xf>
    <xf numFmtId="49" fontId="6" fillId="33" borderId="10" xfId="0" applyNumberFormat="1" applyFont="1" applyFill="1" applyBorder="1" applyAlignment="1">
      <alignment horizontal="center" vertical="top" wrapText="1"/>
    </xf>
    <xf numFmtId="0" fontId="5" fillId="33" borderId="10" xfId="62" applyFont="1" applyFill="1" applyBorder="1" applyAlignment="1">
      <alignment horizontal="center" vertical="top"/>
      <protection/>
    </xf>
    <xf numFmtId="0" fontId="6" fillId="0" borderId="10" xfId="0" applyFont="1" applyFill="1" applyBorder="1" applyAlignment="1">
      <alignment horizontal="center" vertical="top"/>
    </xf>
    <xf numFmtId="49" fontId="5" fillId="33" borderId="10" xfId="0" applyNumberFormat="1" applyFont="1" applyFill="1" applyBorder="1" applyAlignment="1">
      <alignment horizontal="center" vertical="top" wrapText="1"/>
    </xf>
    <xf numFmtId="0" fontId="5" fillId="33" borderId="0" xfId="62" applyFont="1" applyFill="1">
      <alignment/>
      <protection/>
    </xf>
    <xf numFmtId="172" fontId="6" fillId="33" borderId="10" xfId="62" applyNumberFormat="1" applyFont="1" applyFill="1" applyBorder="1" applyAlignment="1">
      <alignment horizontal="center" vertical="top" wrapText="1"/>
      <protection/>
    </xf>
    <xf numFmtId="49" fontId="6" fillId="33" borderId="10" xfId="0" applyNumberFormat="1" applyFont="1" applyFill="1" applyBorder="1" applyAlignment="1">
      <alignment horizontal="center" vertical="top" wrapText="1"/>
    </xf>
    <xf numFmtId="0" fontId="5" fillId="33" borderId="10" xfId="62" applyFont="1" applyFill="1" applyBorder="1" applyAlignment="1">
      <alignment horizontal="center" vertical="top"/>
      <protection/>
    </xf>
    <xf numFmtId="0" fontId="6" fillId="33" borderId="10" xfId="59" applyFont="1" applyFill="1" applyBorder="1" applyAlignment="1">
      <alignment horizontal="left" vertical="top" wrapText="1"/>
      <protection/>
    </xf>
    <xf numFmtId="1" fontId="5" fillId="0" borderId="10" xfId="62" applyNumberFormat="1" applyFont="1" applyBorder="1" applyAlignment="1">
      <alignment horizontal="center" vertical="top"/>
      <protection/>
    </xf>
    <xf numFmtId="0" fontId="5" fillId="0" borderId="0" xfId="62" applyFont="1" applyAlignment="1">
      <alignment horizontal="center" vertical="center"/>
      <protection/>
    </xf>
    <xf numFmtId="0" fontId="5" fillId="0" borderId="10" xfId="0" applyFont="1" applyBorder="1" applyAlignment="1">
      <alignment horizontal="center" vertical="top" wrapText="1"/>
    </xf>
    <xf numFmtId="49" fontId="8" fillId="0" borderId="10" xfId="0" applyNumberFormat="1" applyFont="1" applyFill="1" applyBorder="1" applyAlignment="1">
      <alignment horizontal="left" vertical="top" wrapText="1"/>
    </xf>
    <xf numFmtId="172" fontId="5" fillId="0" borderId="10" xfId="62" applyNumberFormat="1" applyFont="1" applyBorder="1" applyAlignment="1">
      <alignment horizontal="center" wrapText="1"/>
      <protection/>
    </xf>
    <xf numFmtId="172" fontId="5" fillId="0" borderId="10" xfId="62" applyNumberFormat="1" applyFont="1" applyBorder="1" applyAlignment="1">
      <alignment horizontal="center"/>
      <protection/>
    </xf>
    <xf numFmtId="0" fontId="6" fillId="0" borderId="10" xfId="62" applyFont="1" applyFill="1" applyBorder="1" applyAlignment="1">
      <alignment horizontal="left" vertical="top" wrapText="1"/>
      <protection/>
    </xf>
    <xf numFmtId="172" fontId="6" fillId="0" borderId="10" xfId="62" applyNumberFormat="1" applyFont="1" applyBorder="1" applyAlignment="1">
      <alignment horizontal="center" vertical="top"/>
      <protection/>
    </xf>
    <xf numFmtId="172" fontId="6" fillId="0" borderId="10" xfId="62" applyNumberFormat="1" applyFont="1" applyFill="1" applyBorder="1" applyAlignment="1">
      <alignment horizontal="center" vertical="top" wrapText="1"/>
      <protection/>
    </xf>
    <xf numFmtId="172" fontId="6" fillId="0" borderId="10" xfId="55" applyNumberFormat="1" applyFont="1" applyBorder="1" applyAlignment="1">
      <alignment horizontal="left" vertical="top" wrapText="1"/>
      <protection/>
    </xf>
    <xf numFmtId="172" fontId="6" fillId="36" borderId="10" xfId="62" applyNumberFormat="1" applyFont="1" applyFill="1" applyBorder="1" applyAlignment="1">
      <alignment horizontal="center" vertical="top"/>
      <protection/>
    </xf>
    <xf numFmtId="172" fontId="6" fillId="33" borderId="10" xfId="62" applyNumberFormat="1" applyFont="1" applyFill="1" applyBorder="1" applyAlignment="1">
      <alignment horizontal="center" vertical="top" wrapText="1"/>
      <protection/>
    </xf>
    <xf numFmtId="0" fontId="5" fillId="0" borderId="10" xfId="62" applyFont="1" applyBorder="1" applyAlignment="1">
      <alignment horizontal="center" vertical="top" wrapText="1"/>
      <protection/>
    </xf>
    <xf numFmtId="0" fontId="5" fillId="0" borderId="10" xfId="62" applyFont="1" applyBorder="1" applyAlignment="1">
      <alignment horizontal="center" wrapText="1"/>
      <protection/>
    </xf>
    <xf numFmtId="0" fontId="5" fillId="0" borderId="10" xfId="62" applyFont="1" applyBorder="1" applyAlignment="1">
      <alignment horizontal="center"/>
      <protection/>
    </xf>
    <xf numFmtId="0" fontId="6" fillId="0" borderId="10" xfId="0" applyFont="1" applyBorder="1" applyAlignment="1">
      <alignment horizontal="left" vertical="top" wrapText="1"/>
    </xf>
    <xf numFmtId="4" fontId="5" fillId="0" borderId="10" xfId="62" applyNumberFormat="1" applyFont="1" applyFill="1" applyBorder="1" applyAlignment="1">
      <alignment horizontal="center" vertical="top"/>
      <protection/>
    </xf>
    <xf numFmtId="0" fontId="5" fillId="0" borderId="10" xfId="62" applyNumberFormat="1" applyFont="1" applyBorder="1" applyAlignment="1">
      <alignment horizontal="center" vertical="top"/>
      <protection/>
    </xf>
    <xf numFmtId="0" fontId="5" fillId="0" borderId="10" xfId="55" applyFont="1" applyBorder="1" applyAlignment="1">
      <alignment horizontal="center" vertical="top" wrapText="1"/>
      <protection/>
    </xf>
    <xf numFmtId="49" fontId="6" fillId="33"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11" fillId="0" borderId="10" xfId="0" applyFont="1" applyBorder="1" applyAlignment="1">
      <alignment horizontal="left" vertical="top" wrapText="1"/>
    </xf>
    <xf numFmtId="0" fontId="6" fillId="33" borderId="10" xfId="62" applyFont="1" applyFill="1" applyBorder="1" applyAlignment="1">
      <alignment horizontal="left" vertical="top" wrapText="1"/>
      <protection/>
    </xf>
    <xf numFmtId="0" fontId="5" fillId="0" borderId="10" xfId="62" applyFont="1" applyFill="1" applyBorder="1" applyAlignment="1">
      <alignment horizontal="center" vertical="top"/>
      <protection/>
    </xf>
    <xf numFmtId="0" fontId="6" fillId="0" borderId="12" xfId="62" applyFont="1" applyFill="1" applyBorder="1" applyAlignment="1">
      <alignment horizontal="center" vertical="center" wrapText="1"/>
      <protection/>
    </xf>
    <xf numFmtId="0" fontId="5" fillId="0" borderId="10" xfId="0" applyFont="1" applyFill="1" applyBorder="1" applyAlignment="1">
      <alignment horizontal="center" vertical="top"/>
    </xf>
    <xf numFmtId="0" fontId="11" fillId="0" borderId="10" xfId="0" applyFont="1" applyFill="1" applyBorder="1" applyAlignment="1">
      <alignment horizontal="center" vertical="top"/>
    </xf>
    <xf numFmtId="0" fontId="11" fillId="0" borderId="10" xfId="0" applyFont="1" applyFill="1" applyBorder="1" applyAlignment="1">
      <alignment horizontal="left" vertical="top" wrapText="1"/>
    </xf>
    <xf numFmtId="0" fontId="6" fillId="0" borderId="10" xfId="62" applyFont="1" applyFill="1" applyBorder="1" applyAlignment="1">
      <alignment horizontal="center" vertical="top"/>
      <protection/>
    </xf>
    <xf numFmtId="172" fontId="6" fillId="0" borderId="10" xfId="62" applyNumberFormat="1" applyFont="1" applyFill="1" applyBorder="1" applyAlignment="1">
      <alignment horizontal="center" vertical="top"/>
      <protection/>
    </xf>
    <xf numFmtId="172" fontId="11" fillId="0" borderId="10" xfId="0" applyNumberFormat="1" applyFont="1" applyFill="1" applyBorder="1" applyAlignment="1">
      <alignment horizontal="center" vertical="top"/>
    </xf>
    <xf numFmtId="0" fontId="5" fillId="33" borderId="0" xfId="62" applyFont="1" applyFill="1" applyAlignment="1">
      <alignment horizontal="center"/>
      <protection/>
    </xf>
    <xf numFmtId="0" fontId="5" fillId="33" borderId="10" xfId="62" applyFont="1" applyFill="1" applyBorder="1" applyAlignment="1">
      <alignment horizontal="center" vertical="top"/>
      <protection/>
    </xf>
    <xf numFmtId="0" fontId="5" fillId="33" borderId="10" xfId="62" applyFont="1" applyFill="1" applyBorder="1" applyAlignment="1">
      <alignment horizontal="center"/>
      <protection/>
    </xf>
    <xf numFmtId="0" fontId="5" fillId="33" borderId="10" xfId="62" applyFont="1" applyFill="1" applyBorder="1" applyAlignment="1">
      <alignment horizontal="center" vertical="top" wrapText="1"/>
      <protection/>
    </xf>
    <xf numFmtId="0" fontId="5" fillId="33" borderId="10" xfId="0" applyFont="1" applyFill="1" applyBorder="1" applyAlignment="1">
      <alignment horizontal="center" vertical="top" wrapText="1"/>
    </xf>
    <xf numFmtId="172" fontId="5" fillId="0" borderId="10" xfId="62" applyNumberFormat="1" applyFont="1" applyBorder="1" applyAlignment="1">
      <alignment horizontal="center" vertical="top" wrapText="1"/>
      <protection/>
    </xf>
    <xf numFmtId="172" fontId="6" fillId="33" borderId="10" xfId="62" applyNumberFormat="1" applyFont="1" applyFill="1" applyBorder="1" applyAlignment="1">
      <alignment horizontal="center" vertical="top"/>
      <protection/>
    </xf>
    <xf numFmtId="172" fontId="11" fillId="0" borderId="10" xfId="0" applyNumberFormat="1" applyFont="1" applyBorder="1" applyAlignment="1">
      <alignment horizontal="center" vertical="top"/>
    </xf>
    <xf numFmtId="0" fontId="6" fillId="33" borderId="10" xfId="62" applyFont="1" applyFill="1" applyBorder="1" applyAlignment="1">
      <alignment vertical="top" wrapText="1"/>
      <protection/>
    </xf>
    <xf numFmtId="0" fontId="11" fillId="0" borderId="10" xfId="0" applyFont="1" applyBorder="1" applyAlignment="1">
      <alignment vertical="top"/>
    </xf>
    <xf numFmtId="0" fontId="6" fillId="33" borderId="10" xfId="62" applyFont="1" applyFill="1" applyBorder="1" applyAlignment="1">
      <alignment horizontal="center" vertical="top"/>
      <protection/>
    </xf>
    <xf numFmtId="0" fontId="11" fillId="0" borderId="10" xfId="0" applyFont="1" applyBorder="1" applyAlignment="1">
      <alignment horizontal="center" vertical="top"/>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Обычный 3 2" xfId="58"/>
    <cellStyle name="Обычный 3 3" xfId="59"/>
    <cellStyle name="Обычный 4" xfId="60"/>
    <cellStyle name="Обычный 5" xfId="61"/>
    <cellStyle name="Обычный_АПК" xfId="62"/>
    <cellStyle name="Обычный_Перераспределение расх.ОБ+ФБ"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2" xfId="73"/>
    <cellStyle name="Финансовый 3"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42</xdr:row>
      <xdr:rowOff>0</xdr:rowOff>
    </xdr:from>
    <xdr:ext cx="180975" cy="333375"/>
    <xdr:sp fLocksText="0">
      <xdr:nvSpPr>
        <xdr:cNvPr id="1" name="TextBox 1"/>
        <xdr:cNvSpPr txBox="1">
          <a:spLocks noChangeArrowheads="1"/>
        </xdr:cNvSpPr>
      </xdr:nvSpPr>
      <xdr:spPr>
        <a:xfrm>
          <a:off x="838200" y="4259580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41</xdr:row>
      <xdr:rowOff>0</xdr:rowOff>
    </xdr:from>
    <xdr:ext cx="180975" cy="266700"/>
    <xdr:sp fLocksText="0">
      <xdr:nvSpPr>
        <xdr:cNvPr id="2" name="TextBox 2"/>
        <xdr:cNvSpPr txBox="1">
          <a:spLocks noChangeArrowheads="1"/>
        </xdr:cNvSpPr>
      </xdr:nvSpPr>
      <xdr:spPr>
        <a:xfrm>
          <a:off x="838200" y="41995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43</xdr:row>
      <xdr:rowOff>0</xdr:rowOff>
    </xdr:from>
    <xdr:ext cx="180975" cy="266700"/>
    <xdr:sp fLocksText="0">
      <xdr:nvSpPr>
        <xdr:cNvPr id="3" name="TextBox 3"/>
        <xdr:cNvSpPr txBox="1">
          <a:spLocks noChangeArrowheads="1"/>
        </xdr:cNvSpPr>
      </xdr:nvSpPr>
      <xdr:spPr>
        <a:xfrm>
          <a:off x="838200" y="435959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42</xdr:row>
      <xdr:rowOff>0</xdr:rowOff>
    </xdr:from>
    <xdr:ext cx="180975" cy="333375"/>
    <xdr:sp fLocksText="0">
      <xdr:nvSpPr>
        <xdr:cNvPr id="4" name="TextBox 4"/>
        <xdr:cNvSpPr txBox="1">
          <a:spLocks noChangeArrowheads="1"/>
        </xdr:cNvSpPr>
      </xdr:nvSpPr>
      <xdr:spPr>
        <a:xfrm>
          <a:off x="838200" y="4259580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38</xdr:row>
      <xdr:rowOff>0</xdr:rowOff>
    </xdr:from>
    <xdr:ext cx="180975" cy="333375"/>
    <xdr:sp fLocksText="0">
      <xdr:nvSpPr>
        <xdr:cNvPr id="5" name="TextBox 5"/>
        <xdr:cNvSpPr txBox="1">
          <a:spLocks noChangeArrowheads="1"/>
        </xdr:cNvSpPr>
      </xdr:nvSpPr>
      <xdr:spPr>
        <a:xfrm>
          <a:off x="838200" y="393477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38</xdr:row>
      <xdr:rowOff>0</xdr:rowOff>
    </xdr:from>
    <xdr:ext cx="180975" cy="333375"/>
    <xdr:sp fLocksText="0">
      <xdr:nvSpPr>
        <xdr:cNvPr id="6" name="TextBox 6"/>
        <xdr:cNvSpPr txBox="1">
          <a:spLocks noChangeArrowheads="1"/>
        </xdr:cNvSpPr>
      </xdr:nvSpPr>
      <xdr:spPr>
        <a:xfrm>
          <a:off x="838200" y="3934777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46</xdr:row>
      <xdr:rowOff>0</xdr:rowOff>
    </xdr:from>
    <xdr:ext cx="180975" cy="266700"/>
    <xdr:sp fLocksText="0">
      <xdr:nvSpPr>
        <xdr:cNvPr id="1" name="TextBox 1"/>
        <xdr:cNvSpPr txBox="1">
          <a:spLocks noChangeArrowheads="1"/>
        </xdr:cNvSpPr>
      </xdr:nvSpPr>
      <xdr:spPr>
        <a:xfrm>
          <a:off x="838200" y="25955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46</xdr:row>
      <xdr:rowOff>0</xdr:rowOff>
    </xdr:from>
    <xdr:ext cx="180975" cy="266700"/>
    <xdr:sp fLocksText="0">
      <xdr:nvSpPr>
        <xdr:cNvPr id="2" name="TextBox 2"/>
        <xdr:cNvSpPr txBox="1">
          <a:spLocks noChangeArrowheads="1"/>
        </xdr:cNvSpPr>
      </xdr:nvSpPr>
      <xdr:spPr>
        <a:xfrm>
          <a:off x="838200" y="25955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46</xdr:row>
      <xdr:rowOff>0</xdr:rowOff>
    </xdr:from>
    <xdr:ext cx="180975" cy="266700"/>
    <xdr:sp fLocksText="0">
      <xdr:nvSpPr>
        <xdr:cNvPr id="3" name="TextBox 3"/>
        <xdr:cNvSpPr txBox="1">
          <a:spLocks noChangeArrowheads="1"/>
        </xdr:cNvSpPr>
      </xdr:nvSpPr>
      <xdr:spPr>
        <a:xfrm>
          <a:off x="838200" y="25955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107</xdr:row>
      <xdr:rowOff>0</xdr:rowOff>
    </xdr:from>
    <xdr:ext cx="180975" cy="266700"/>
    <xdr:sp fLocksText="0">
      <xdr:nvSpPr>
        <xdr:cNvPr id="4" name="TextBox 4"/>
        <xdr:cNvSpPr txBox="1">
          <a:spLocks noChangeArrowheads="1"/>
        </xdr:cNvSpPr>
      </xdr:nvSpPr>
      <xdr:spPr>
        <a:xfrm>
          <a:off x="838200" y="86639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88</xdr:row>
      <xdr:rowOff>0</xdr:rowOff>
    </xdr:from>
    <xdr:ext cx="190500" cy="266700"/>
    <xdr:sp fLocksText="0">
      <xdr:nvSpPr>
        <xdr:cNvPr id="5" name="TextBox 5"/>
        <xdr:cNvSpPr txBox="1">
          <a:spLocks noChangeArrowheads="1"/>
        </xdr:cNvSpPr>
      </xdr:nvSpPr>
      <xdr:spPr>
        <a:xfrm>
          <a:off x="838200" y="61779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102</xdr:row>
      <xdr:rowOff>0</xdr:rowOff>
    </xdr:from>
    <xdr:ext cx="180975" cy="304800"/>
    <xdr:sp fLocksText="0">
      <xdr:nvSpPr>
        <xdr:cNvPr id="6" name="TextBox 6"/>
        <xdr:cNvSpPr txBox="1">
          <a:spLocks noChangeArrowheads="1"/>
        </xdr:cNvSpPr>
      </xdr:nvSpPr>
      <xdr:spPr>
        <a:xfrm>
          <a:off x="838200" y="80238600"/>
          <a:ext cx="1809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69</xdr:row>
      <xdr:rowOff>0</xdr:rowOff>
    </xdr:from>
    <xdr:ext cx="180975" cy="266700"/>
    <xdr:sp fLocksText="0">
      <xdr:nvSpPr>
        <xdr:cNvPr id="7" name="TextBox 7"/>
        <xdr:cNvSpPr txBox="1">
          <a:spLocks noChangeArrowheads="1"/>
        </xdr:cNvSpPr>
      </xdr:nvSpPr>
      <xdr:spPr>
        <a:xfrm>
          <a:off x="838200" y="44719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93</xdr:row>
      <xdr:rowOff>0</xdr:rowOff>
    </xdr:from>
    <xdr:ext cx="180975" cy="266700"/>
    <xdr:sp fLocksText="0">
      <xdr:nvSpPr>
        <xdr:cNvPr id="8" name="TextBox 8"/>
        <xdr:cNvSpPr txBox="1">
          <a:spLocks noChangeArrowheads="1"/>
        </xdr:cNvSpPr>
      </xdr:nvSpPr>
      <xdr:spPr>
        <a:xfrm>
          <a:off x="838200" y="67675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93</xdr:row>
      <xdr:rowOff>0</xdr:rowOff>
    </xdr:from>
    <xdr:ext cx="180975" cy="266700"/>
    <xdr:sp fLocksText="0">
      <xdr:nvSpPr>
        <xdr:cNvPr id="9" name="TextBox 9"/>
        <xdr:cNvSpPr txBox="1">
          <a:spLocks noChangeArrowheads="1"/>
        </xdr:cNvSpPr>
      </xdr:nvSpPr>
      <xdr:spPr>
        <a:xfrm>
          <a:off x="838200" y="67675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4"/>
  <sheetViews>
    <sheetView zoomScale="90" zoomScaleNormal="90" workbookViewId="0" topLeftCell="A166">
      <selection activeCell="B174" sqref="B174"/>
    </sheetView>
  </sheetViews>
  <sheetFormatPr defaultColWidth="9.140625" defaultRowHeight="12.75"/>
  <cols>
    <col min="1" max="1" width="5.00390625" style="10" customWidth="1"/>
    <col min="2" max="2" width="57.57421875" style="13" customWidth="1"/>
    <col min="3" max="3" width="29.7109375" style="6" customWidth="1"/>
    <col min="4" max="6" width="16.140625" style="7" customWidth="1"/>
    <col min="7" max="7" width="80.28125" style="3" customWidth="1"/>
    <col min="8" max="16384" width="9.140625" style="3" customWidth="1"/>
  </cols>
  <sheetData>
    <row r="1" spans="1:7" s="1" customFormat="1" ht="15.75">
      <c r="A1" s="230" t="s">
        <v>9</v>
      </c>
      <c r="B1" s="230"/>
      <c r="C1" s="230"/>
      <c r="D1" s="230"/>
      <c r="E1" s="230"/>
      <c r="F1" s="230"/>
      <c r="G1" s="230"/>
    </row>
    <row r="2" spans="1:6" s="1" customFormat="1" ht="15.75" customHeight="1">
      <c r="A2" s="10"/>
      <c r="B2" s="205" t="s">
        <v>922</v>
      </c>
      <c r="C2" s="8"/>
      <c r="D2" s="204">
        <f>D7+безвозмездные!C7+перераспределение!D8</f>
        <v>3590871</v>
      </c>
      <c r="E2" s="206"/>
      <c r="F2" s="206"/>
    </row>
    <row r="3" spans="1:7" s="1" customFormat="1" ht="32.25" customHeight="1">
      <c r="A3" s="231" t="s">
        <v>4</v>
      </c>
      <c r="B3" s="231" t="s">
        <v>10</v>
      </c>
      <c r="C3" s="231" t="s">
        <v>11</v>
      </c>
      <c r="D3" s="233" t="s">
        <v>8</v>
      </c>
      <c r="E3" s="234"/>
      <c r="F3" s="234"/>
      <c r="G3" s="231" t="s">
        <v>12</v>
      </c>
    </row>
    <row r="4" spans="1:7" s="1" customFormat="1" ht="15.75" customHeight="1">
      <c r="A4" s="231"/>
      <c r="B4" s="231"/>
      <c r="C4" s="231"/>
      <c r="D4" s="45" t="s">
        <v>13</v>
      </c>
      <c r="E4" s="45" t="s">
        <v>14</v>
      </c>
      <c r="F4" s="45" t="s">
        <v>15</v>
      </c>
      <c r="G4" s="231"/>
    </row>
    <row r="5" spans="1:7" ht="15.75">
      <c r="A5" s="209">
        <v>1</v>
      </c>
      <c r="B5" s="14">
        <v>2</v>
      </c>
      <c r="C5" s="209">
        <v>3</v>
      </c>
      <c r="D5" s="14">
        <v>4</v>
      </c>
      <c r="E5" s="209">
        <v>5</v>
      </c>
      <c r="F5" s="14">
        <v>6</v>
      </c>
      <c r="G5" s="209">
        <v>7</v>
      </c>
    </row>
    <row r="6" spans="1:7" s="9" customFormat="1" ht="15.75">
      <c r="A6" s="16"/>
      <c r="B6" s="17" t="s">
        <v>5</v>
      </c>
      <c r="C6" s="18"/>
      <c r="D6" s="18">
        <f>D8+D27+D29+D34+D47+D51+D54+D56+D61+D64+D67+D70+D75+D77+D85+D87+D104+D124+D128+D131+D138+D142+D149+D167+D170</f>
        <v>4135395.5999999996</v>
      </c>
      <c r="E6" s="18">
        <f>E8+E27+E29+E34+E47+E51+E54+E56+E61+E64+E67+E70+E75+E77+E85+E87+E104+E124+E128+E131+E138+E142+E149+E167+E170</f>
        <v>1086180.6</v>
      </c>
      <c r="F6" s="18">
        <f>F8+F27+F29+F34+F47+F51+F54+F56+F61+F64+F67+F70+F75+F77+F85+F87+F104+F124+F128+F131+F138+F142+F149+F167+F170</f>
        <v>469513.69999999995</v>
      </c>
      <c r="G6" s="18"/>
    </row>
    <row r="7" spans="1:7" s="117" customFormat="1" ht="15.75">
      <c r="A7" s="115"/>
      <c r="B7" s="197" t="s">
        <v>854</v>
      </c>
      <c r="C7" s="198"/>
      <c r="D7" s="198">
        <f>D31+D32+D33+D36+D43+D44+D45+D46+D48+D49+D81+D84+D88+D91+D92+D101+D129+D130+D135+D162+D163</f>
        <v>439558.1</v>
      </c>
      <c r="E7" s="116"/>
      <c r="F7" s="116"/>
      <c r="G7" s="116"/>
    </row>
    <row r="8" spans="1:7" s="44" customFormat="1" ht="31.5">
      <c r="A8" s="77">
        <v>1</v>
      </c>
      <c r="B8" s="37" t="s">
        <v>297</v>
      </c>
      <c r="C8" s="26"/>
      <c r="D8" s="26">
        <f>SUM(D9:D26)</f>
        <v>1084530.9000000001</v>
      </c>
      <c r="E8" s="26">
        <f>SUM(E9:E26)</f>
        <v>0</v>
      </c>
      <c r="F8" s="26">
        <f>SUM(F9:F26)</f>
        <v>0</v>
      </c>
      <c r="G8" s="60"/>
    </row>
    <row r="9" spans="1:7" s="44" customFormat="1" ht="127.5" customHeight="1">
      <c r="A9" s="77"/>
      <c r="B9" s="60" t="s">
        <v>298</v>
      </c>
      <c r="C9" s="209" t="s">
        <v>299</v>
      </c>
      <c r="D9" s="74">
        <v>1051.6</v>
      </c>
      <c r="E9" s="210">
        <v>0</v>
      </c>
      <c r="F9" s="210">
        <v>0</v>
      </c>
      <c r="G9" s="190" t="s">
        <v>855</v>
      </c>
    </row>
    <row r="10" spans="1:7" s="44" customFormat="1" ht="114" customHeight="1">
      <c r="A10" s="77"/>
      <c r="B10" s="60" t="s">
        <v>619</v>
      </c>
      <c r="C10" s="209" t="s">
        <v>620</v>
      </c>
      <c r="D10" s="74">
        <v>1625.6</v>
      </c>
      <c r="E10" s="74">
        <v>0</v>
      </c>
      <c r="F10" s="74">
        <v>0</v>
      </c>
      <c r="G10" s="190" t="s">
        <v>856</v>
      </c>
    </row>
    <row r="11" spans="1:7" s="44" customFormat="1" ht="189">
      <c r="A11" s="77"/>
      <c r="B11" s="38" t="s">
        <v>617</v>
      </c>
      <c r="C11" s="209" t="s">
        <v>618</v>
      </c>
      <c r="D11" s="74">
        <f>93586.1+214338.4</f>
        <v>307924.5</v>
      </c>
      <c r="E11" s="74">
        <v>0</v>
      </c>
      <c r="F11" s="74">
        <v>0</v>
      </c>
      <c r="G11" s="190" t="s">
        <v>857</v>
      </c>
    </row>
    <row r="12" spans="1:7" s="44" customFormat="1" ht="299.25">
      <c r="A12" s="77"/>
      <c r="B12" s="60" t="s">
        <v>301</v>
      </c>
      <c r="C12" s="209" t="s">
        <v>302</v>
      </c>
      <c r="D12" s="74">
        <v>283000</v>
      </c>
      <c r="E12" s="74">
        <v>0</v>
      </c>
      <c r="F12" s="74">
        <v>0</v>
      </c>
      <c r="G12" s="190" t="s">
        <v>886</v>
      </c>
    </row>
    <row r="13" spans="1:7" s="44" customFormat="1" ht="173.25">
      <c r="A13" s="77"/>
      <c r="B13" s="60" t="s">
        <v>303</v>
      </c>
      <c r="C13" s="209" t="s">
        <v>304</v>
      </c>
      <c r="D13" s="74">
        <v>330000</v>
      </c>
      <c r="E13" s="74">
        <v>0</v>
      </c>
      <c r="F13" s="74">
        <v>0</v>
      </c>
      <c r="G13" s="190" t="s">
        <v>858</v>
      </c>
    </row>
    <row r="14" spans="1:7" s="44" customFormat="1" ht="78.75">
      <c r="A14" s="77"/>
      <c r="B14" s="60" t="s">
        <v>310</v>
      </c>
      <c r="C14" s="209" t="s">
        <v>305</v>
      </c>
      <c r="D14" s="74">
        <v>33026.8</v>
      </c>
      <c r="E14" s="74">
        <v>0</v>
      </c>
      <c r="F14" s="74">
        <v>0</v>
      </c>
      <c r="G14" s="190" t="s">
        <v>727</v>
      </c>
    </row>
    <row r="15" spans="1:7" s="44" customFormat="1" ht="67.5" customHeight="1">
      <c r="A15" s="77"/>
      <c r="B15" s="60" t="s">
        <v>311</v>
      </c>
      <c r="C15" s="209" t="s">
        <v>306</v>
      </c>
      <c r="D15" s="74">
        <v>5905.5</v>
      </c>
      <c r="E15" s="74">
        <v>0</v>
      </c>
      <c r="F15" s="74">
        <v>0</v>
      </c>
      <c r="G15" s="190" t="s">
        <v>728</v>
      </c>
    </row>
    <row r="16" spans="1:7" s="44" customFormat="1" ht="175.5" customHeight="1">
      <c r="A16" s="77"/>
      <c r="B16" s="60" t="s">
        <v>312</v>
      </c>
      <c r="C16" s="209" t="s">
        <v>307</v>
      </c>
      <c r="D16" s="74">
        <v>104711.1</v>
      </c>
      <c r="E16" s="74">
        <v>0</v>
      </c>
      <c r="F16" s="74">
        <v>0</v>
      </c>
      <c r="G16" s="190" t="s">
        <v>729</v>
      </c>
    </row>
    <row r="17" spans="1:7" s="44" customFormat="1" ht="78.75">
      <c r="A17" s="77"/>
      <c r="B17" s="60" t="s">
        <v>313</v>
      </c>
      <c r="C17" s="209" t="s">
        <v>308</v>
      </c>
      <c r="D17" s="74">
        <v>61</v>
      </c>
      <c r="E17" s="74">
        <v>0</v>
      </c>
      <c r="F17" s="74">
        <v>0</v>
      </c>
      <c r="G17" s="190" t="s">
        <v>730</v>
      </c>
    </row>
    <row r="18" spans="1:7" s="44" customFormat="1" ht="78.75">
      <c r="A18" s="77"/>
      <c r="B18" s="190" t="s">
        <v>560</v>
      </c>
      <c r="C18" s="169" t="s">
        <v>324</v>
      </c>
      <c r="D18" s="210">
        <v>3395.9</v>
      </c>
      <c r="E18" s="74">
        <v>0</v>
      </c>
      <c r="F18" s="74">
        <v>0</v>
      </c>
      <c r="G18" s="190" t="s">
        <v>731</v>
      </c>
    </row>
    <row r="19" spans="1:7" s="44" customFormat="1" ht="94.5">
      <c r="A19" s="77"/>
      <c r="B19" s="190" t="s">
        <v>561</v>
      </c>
      <c r="C19" s="169" t="s">
        <v>322</v>
      </c>
      <c r="D19" s="210">
        <v>1359</v>
      </c>
      <c r="E19" s="74">
        <v>0</v>
      </c>
      <c r="F19" s="74">
        <v>0</v>
      </c>
      <c r="G19" s="190" t="s">
        <v>732</v>
      </c>
    </row>
    <row r="20" spans="1:7" s="44" customFormat="1" ht="94.5">
      <c r="A20" s="77"/>
      <c r="B20" s="190" t="s">
        <v>562</v>
      </c>
      <c r="C20" s="169" t="s">
        <v>563</v>
      </c>
      <c r="D20" s="168">
        <v>18.1</v>
      </c>
      <c r="E20" s="74">
        <v>0</v>
      </c>
      <c r="F20" s="74">
        <v>0</v>
      </c>
      <c r="G20" s="190" t="s">
        <v>733</v>
      </c>
    </row>
    <row r="21" spans="1:7" s="44" customFormat="1" ht="126">
      <c r="A21" s="77"/>
      <c r="B21" s="103" t="s">
        <v>564</v>
      </c>
      <c r="C21" s="169" t="s">
        <v>565</v>
      </c>
      <c r="D21" s="210">
        <v>1911.5</v>
      </c>
      <c r="E21" s="74">
        <v>0</v>
      </c>
      <c r="F21" s="74">
        <v>0</v>
      </c>
      <c r="G21" s="190" t="s">
        <v>734</v>
      </c>
    </row>
    <row r="22" spans="1:7" s="44" customFormat="1" ht="63">
      <c r="A22" s="77"/>
      <c r="B22" s="130" t="s">
        <v>566</v>
      </c>
      <c r="C22" s="169" t="s">
        <v>567</v>
      </c>
      <c r="D22" s="74">
        <f>3000+1004+1612-900</f>
        <v>4716</v>
      </c>
      <c r="E22" s="74">
        <v>0</v>
      </c>
      <c r="F22" s="74">
        <v>0</v>
      </c>
      <c r="G22" s="190" t="s">
        <v>735</v>
      </c>
    </row>
    <row r="23" spans="1:7" s="44" customFormat="1" ht="47.25">
      <c r="A23" s="77"/>
      <c r="B23" s="130" t="s">
        <v>568</v>
      </c>
      <c r="C23" s="169" t="s">
        <v>569</v>
      </c>
      <c r="D23" s="210">
        <v>3700</v>
      </c>
      <c r="E23" s="74">
        <v>0</v>
      </c>
      <c r="F23" s="74">
        <v>0</v>
      </c>
      <c r="G23" s="190" t="s">
        <v>735</v>
      </c>
    </row>
    <row r="24" spans="1:7" s="44" customFormat="1" ht="78.75">
      <c r="A24" s="77"/>
      <c r="B24" s="38" t="s">
        <v>570</v>
      </c>
      <c r="C24" s="39" t="s">
        <v>571</v>
      </c>
      <c r="D24" s="210">
        <v>24.3</v>
      </c>
      <c r="E24" s="74">
        <v>0</v>
      </c>
      <c r="F24" s="74">
        <v>0</v>
      </c>
      <c r="G24" s="190" t="s">
        <v>736</v>
      </c>
    </row>
    <row r="25" spans="1:7" s="44" customFormat="1" ht="31.5" customHeight="1">
      <c r="A25" s="77"/>
      <c r="B25" s="38" t="s">
        <v>890</v>
      </c>
      <c r="C25" s="169" t="s">
        <v>572</v>
      </c>
      <c r="D25" s="170">
        <v>1200</v>
      </c>
      <c r="E25" s="74">
        <v>0</v>
      </c>
      <c r="F25" s="74">
        <v>0</v>
      </c>
      <c r="G25" s="190" t="s">
        <v>737</v>
      </c>
    </row>
    <row r="26" spans="1:7" s="44" customFormat="1" ht="191.25" customHeight="1">
      <c r="A26" s="77"/>
      <c r="B26" s="38" t="s">
        <v>573</v>
      </c>
      <c r="C26" s="74" t="s">
        <v>574</v>
      </c>
      <c r="D26" s="74">
        <v>900</v>
      </c>
      <c r="E26" s="74">
        <v>0</v>
      </c>
      <c r="F26" s="74">
        <v>0</v>
      </c>
      <c r="G26" s="190" t="s">
        <v>738</v>
      </c>
    </row>
    <row r="27" spans="1:7" s="44" customFormat="1" ht="47.25">
      <c r="A27" s="77">
        <v>2</v>
      </c>
      <c r="B27" s="61" t="s">
        <v>114</v>
      </c>
      <c r="C27" s="63"/>
      <c r="D27" s="63">
        <f>SUM(D28:D28)</f>
        <v>20000</v>
      </c>
      <c r="E27" s="63">
        <f>SUM(E28:E28)</f>
        <v>0</v>
      </c>
      <c r="F27" s="63">
        <f>SUM(F28:F28)</f>
        <v>0</v>
      </c>
      <c r="G27" s="190"/>
    </row>
    <row r="28" spans="1:7" s="44" customFormat="1" ht="78" customHeight="1">
      <c r="A28" s="78"/>
      <c r="B28" s="38" t="s">
        <v>115</v>
      </c>
      <c r="C28" s="72" t="s">
        <v>116</v>
      </c>
      <c r="D28" s="74">
        <v>20000</v>
      </c>
      <c r="E28" s="74">
        <v>0</v>
      </c>
      <c r="F28" s="74">
        <v>0</v>
      </c>
      <c r="G28" s="190" t="s">
        <v>739</v>
      </c>
    </row>
    <row r="29" spans="1:7" s="44" customFormat="1" ht="31.5">
      <c r="A29" s="77">
        <v>3</v>
      </c>
      <c r="B29" s="66" t="s">
        <v>266</v>
      </c>
      <c r="C29" s="210"/>
      <c r="D29" s="26">
        <f>SUM(D30:D33)</f>
        <v>38028</v>
      </c>
      <c r="E29" s="26">
        <f>SUM(E30:E33)</f>
        <v>0</v>
      </c>
      <c r="F29" s="26">
        <f>SUM(F30:F33)</f>
        <v>0</v>
      </c>
      <c r="G29" s="190"/>
    </row>
    <row r="30" spans="1:7" s="44" customFormat="1" ht="126">
      <c r="A30" s="77"/>
      <c r="B30" s="57" t="s">
        <v>267</v>
      </c>
      <c r="C30" s="39" t="s">
        <v>268</v>
      </c>
      <c r="D30" s="210">
        <v>13028</v>
      </c>
      <c r="E30" s="74">
        <v>0</v>
      </c>
      <c r="F30" s="74">
        <v>0</v>
      </c>
      <c r="G30" s="190" t="s">
        <v>740</v>
      </c>
    </row>
    <row r="31" spans="1:7" s="44" customFormat="1" ht="67.5" customHeight="1">
      <c r="A31" s="77"/>
      <c r="B31" s="57" t="s">
        <v>269</v>
      </c>
      <c r="C31" s="39" t="s">
        <v>270</v>
      </c>
      <c r="D31" s="199">
        <v>3000</v>
      </c>
      <c r="E31" s="74">
        <v>0</v>
      </c>
      <c r="F31" s="74">
        <v>0</v>
      </c>
      <c r="G31" s="190" t="s">
        <v>743</v>
      </c>
    </row>
    <row r="32" spans="1:7" s="44" customFormat="1" ht="69.75" customHeight="1">
      <c r="A32" s="77"/>
      <c r="B32" s="57" t="s">
        <v>271</v>
      </c>
      <c r="C32" s="39" t="s">
        <v>272</v>
      </c>
      <c r="D32" s="199">
        <v>10250</v>
      </c>
      <c r="E32" s="74">
        <v>0</v>
      </c>
      <c r="F32" s="74">
        <v>0</v>
      </c>
      <c r="G32" s="190" t="s">
        <v>742</v>
      </c>
    </row>
    <row r="33" spans="1:7" s="44" customFormat="1" ht="142.5" customHeight="1">
      <c r="A33" s="77"/>
      <c r="B33" s="57" t="s">
        <v>273</v>
      </c>
      <c r="C33" s="39" t="s">
        <v>274</v>
      </c>
      <c r="D33" s="199">
        <v>11750</v>
      </c>
      <c r="E33" s="74">
        <v>0</v>
      </c>
      <c r="F33" s="74">
        <v>0</v>
      </c>
      <c r="G33" s="190" t="s">
        <v>741</v>
      </c>
    </row>
    <row r="34" spans="1:7" s="44" customFormat="1" ht="15.75" customHeight="1">
      <c r="A34" s="78">
        <v>4</v>
      </c>
      <c r="B34" s="37" t="s">
        <v>467</v>
      </c>
      <c r="C34" s="26"/>
      <c r="D34" s="26">
        <f>SUM(D35:D46)</f>
        <v>99174.29999999999</v>
      </c>
      <c r="E34" s="26">
        <f>SUM(E35:E46)</f>
        <v>50795</v>
      </c>
      <c r="F34" s="26">
        <f>SUM(F35:F46)</f>
        <v>0</v>
      </c>
      <c r="G34" s="190"/>
    </row>
    <row r="35" spans="1:7" s="44" customFormat="1" ht="79.5" customHeight="1">
      <c r="A35" s="78"/>
      <c r="B35" s="38" t="s">
        <v>468</v>
      </c>
      <c r="C35" s="122" t="s">
        <v>469</v>
      </c>
      <c r="D35" s="74">
        <v>35987.7</v>
      </c>
      <c r="E35" s="74">
        <v>0</v>
      </c>
      <c r="F35" s="74">
        <v>0</v>
      </c>
      <c r="G35" s="190" t="s">
        <v>744</v>
      </c>
    </row>
    <row r="36" spans="1:7" s="44" customFormat="1" ht="47.25" customHeight="1">
      <c r="A36" s="78"/>
      <c r="B36" s="59" t="s">
        <v>470</v>
      </c>
      <c r="C36" s="73" t="s">
        <v>471</v>
      </c>
      <c r="D36" s="199">
        <v>222.6</v>
      </c>
      <c r="E36" s="74">
        <v>0</v>
      </c>
      <c r="F36" s="74">
        <v>0</v>
      </c>
      <c r="G36" s="190" t="s">
        <v>745</v>
      </c>
    </row>
    <row r="37" spans="1:7" s="44" customFormat="1" ht="63">
      <c r="A37" s="78"/>
      <c r="B37" s="59" t="s">
        <v>472</v>
      </c>
      <c r="C37" s="73" t="s">
        <v>473</v>
      </c>
      <c r="D37" s="51">
        <v>22807</v>
      </c>
      <c r="E37" s="74">
        <v>0</v>
      </c>
      <c r="F37" s="74">
        <v>0</v>
      </c>
      <c r="G37" s="190" t="s">
        <v>746</v>
      </c>
    </row>
    <row r="38" spans="1:7" s="44" customFormat="1" ht="63" customHeight="1">
      <c r="A38" s="78"/>
      <c r="B38" s="59" t="s">
        <v>474</v>
      </c>
      <c r="C38" s="73" t="s">
        <v>475</v>
      </c>
      <c r="D38" s="74">
        <v>0</v>
      </c>
      <c r="E38" s="176">
        <v>15295</v>
      </c>
      <c r="F38" s="74">
        <v>0</v>
      </c>
      <c r="G38" s="190" t="s">
        <v>747</v>
      </c>
    </row>
    <row r="39" spans="1:7" s="44" customFormat="1" ht="78.75">
      <c r="A39" s="78"/>
      <c r="B39" s="59" t="s">
        <v>476</v>
      </c>
      <c r="C39" s="73" t="s">
        <v>477</v>
      </c>
      <c r="D39" s="51">
        <v>10600</v>
      </c>
      <c r="E39" s="74">
        <v>0</v>
      </c>
      <c r="F39" s="74">
        <v>0</v>
      </c>
      <c r="G39" s="190" t="s">
        <v>748</v>
      </c>
    </row>
    <row r="40" spans="1:7" s="44" customFormat="1" ht="82.5" customHeight="1">
      <c r="A40" s="78"/>
      <c r="B40" s="38" t="s">
        <v>493</v>
      </c>
      <c r="C40" s="56" t="s">
        <v>494</v>
      </c>
      <c r="D40" s="74">
        <v>0</v>
      </c>
      <c r="E40" s="109">
        <v>35500</v>
      </c>
      <c r="F40" s="74">
        <v>0</v>
      </c>
      <c r="G40" s="190" t="s">
        <v>749</v>
      </c>
    </row>
    <row r="41" spans="1:7" s="44" customFormat="1" ht="47.25" customHeight="1">
      <c r="A41" s="78"/>
      <c r="B41" s="38" t="s">
        <v>602</v>
      </c>
      <c r="C41" s="122" t="s">
        <v>595</v>
      </c>
      <c r="D41" s="74">
        <v>8605.6</v>
      </c>
      <c r="E41" s="74">
        <v>0</v>
      </c>
      <c r="F41" s="74">
        <v>0</v>
      </c>
      <c r="G41" s="190" t="s">
        <v>750</v>
      </c>
    </row>
    <row r="42" spans="1:7" s="44" customFormat="1" ht="47.25" customHeight="1">
      <c r="A42" s="78"/>
      <c r="B42" s="59" t="s">
        <v>478</v>
      </c>
      <c r="C42" s="73" t="s">
        <v>479</v>
      </c>
      <c r="D42" s="51">
        <v>7437.9</v>
      </c>
      <c r="E42" s="74">
        <v>0</v>
      </c>
      <c r="F42" s="74">
        <v>0</v>
      </c>
      <c r="G42" s="190" t="s">
        <v>941</v>
      </c>
    </row>
    <row r="43" spans="1:7" s="44" customFormat="1" ht="78.75">
      <c r="A43" s="78"/>
      <c r="B43" s="59" t="s">
        <v>480</v>
      </c>
      <c r="C43" s="73" t="s">
        <v>481</v>
      </c>
      <c r="D43" s="199">
        <v>5400</v>
      </c>
      <c r="E43" s="74">
        <v>0</v>
      </c>
      <c r="F43" s="74">
        <v>0</v>
      </c>
      <c r="G43" s="190" t="s">
        <v>751</v>
      </c>
    </row>
    <row r="44" spans="1:7" s="44" customFormat="1" ht="47.25">
      <c r="A44" s="78"/>
      <c r="B44" s="59" t="s">
        <v>478</v>
      </c>
      <c r="C44" s="73" t="s">
        <v>482</v>
      </c>
      <c r="D44" s="199">
        <v>650</v>
      </c>
      <c r="E44" s="74">
        <v>0</v>
      </c>
      <c r="F44" s="74">
        <v>0</v>
      </c>
      <c r="G44" s="190" t="s">
        <v>752</v>
      </c>
    </row>
    <row r="45" spans="1:7" s="44" customFormat="1" ht="47.25">
      <c r="A45" s="78"/>
      <c r="B45" s="59" t="s">
        <v>483</v>
      </c>
      <c r="C45" s="73" t="s">
        <v>484</v>
      </c>
      <c r="D45" s="199">
        <v>726.8</v>
      </c>
      <c r="E45" s="74">
        <v>0</v>
      </c>
      <c r="F45" s="74">
        <v>0</v>
      </c>
      <c r="G45" s="190" t="s">
        <v>753</v>
      </c>
    </row>
    <row r="46" spans="1:7" s="44" customFormat="1" ht="47.25">
      <c r="A46" s="78"/>
      <c r="B46" s="59" t="s">
        <v>485</v>
      </c>
      <c r="C46" s="73" t="s">
        <v>486</v>
      </c>
      <c r="D46" s="199">
        <v>6736.7</v>
      </c>
      <c r="E46" s="74">
        <v>0</v>
      </c>
      <c r="F46" s="74">
        <v>0</v>
      </c>
      <c r="G46" s="190" t="s">
        <v>754</v>
      </c>
    </row>
    <row r="47" spans="1:7" s="44" customFormat="1" ht="15.75">
      <c r="A47" s="78">
        <v>5</v>
      </c>
      <c r="B47" s="61" t="s">
        <v>133</v>
      </c>
      <c r="C47" s="63"/>
      <c r="D47" s="63">
        <f>SUM(D48:D50)</f>
        <v>295959.3</v>
      </c>
      <c r="E47" s="63">
        <f>SUM(E48:E50)</f>
        <v>21250</v>
      </c>
      <c r="F47" s="63">
        <f>SUM(F48:F50)</f>
        <v>0</v>
      </c>
      <c r="G47" s="190"/>
    </row>
    <row r="48" spans="1:7" s="44" customFormat="1" ht="129.75" customHeight="1">
      <c r="A48" s="229"/>
      <c r="B48" s="232" t="s">
        <v>549</v>
      </c>
      <c r="C48" s="70" t="s">
        <v>621</v>
      </c>
      <c r="D48" s="199">
        <v>293959.3</v>
      </c>
      <c r="E48" s="74">
        <v>0</v>
      </c>
      <c r="F48" s="74">
        <v>0</v>
      </c>
      <c r="G48" s="228" t="s">
        <v>755</v>
      </c>
    </row>
    <row r="49" spans="1:7" s="44" customFormat="1" ht="15.75" customHeight="1">
      <c r="A49" s="229"/>
      <c r="B49" s="232"/>
      <c r="C49" s="70" t="s">
        <v>622</v>
      </c>
      <c r="D49" s="199">
        <v>2000</v>
      </c>
      <c r="E49" s="74">
        <v>0</v>
      </c>
      <c r="F49" s="74">
        <v>0</v>
      </c>
      <c r="G49" s="228"/>
    </row>
    <row r="50" spans="1:7" s="44" customFormat="1" ht="48.75" customHeight="1">
      <c r="A50" s="77"/>
      <c r="B50" s="57" t="s">
        <v>134</v>
      </c>
      <c r="C50" s="90" t="s">
        <v>135</v>
      </c>
      <c r="D50" s="74">
        <v>0</v>
      </c>
      <c r="E50" s="140">
        <v>21250</v>
      </c>
      <c r="F50" s="74">
        <v>0</v>
      </c>
      <c r="G50" s="190" t="s">
        <v>756</v>
      </c>
    </row>
    <row r="51" spans="1:7" s="12" customFormat="1" ht="31.5">
      <c r="A51" s="77">
        <v>6</v>
      </c>
      <c r="B51" s="61" t="s">
        <v>22</v>
      </c>
      <c r="C51" s="63"/>
      <c r="D51" s="63">
        <f>SUM(D52:D53)</f>
        <v>20600.1</v>
      </c>
      <c r="E51" s="63">
        <f>SUM(E52:E53)</f>
        <v>0</v>
      </c>
      <c r="F51" s="63">
        <f>SUM(F52:F53)</f>
        <v>0</v>
      </c>
      <c r="G51" s="190"/>
    </row>
    <row r="52" spans="1:7" s="12" customFormat="1" ht="31.5" customHeight="1">
      <c r="A52" s="77"/>
      <c r="B52" s="57" t="s">
        <v>23</v>
      </c>
      <c r="C52" s="39" t="s">
        <v>24</v>
      </c>
      <c r="D52" s="58">
        <v>600</v>
      </c>
      <c r="E52" s="58">
        <v>0</v>
      </c>
      <c r="F52" s="58">
        <v>0</v>
      </c>
      <c r="G52" s="190" t="s">
        <v>757</v>
      </c>
    </row>
    <row r="53" spans="1:7" s="12" customFormat="1" ht="63">
      <c r="A53" s="77"/>
      <c r="B53" s="38" t="s">
        <v>662</v>
      </c>
      <c r="C53" s="56" t="s">
        <v>663</v>
      </c>
      <c r="D53" s="210">
        <v>20000.1</v>
      </c>
      <c r="E53" s="210">
        <v>0</v>
      </c>
      <c r="F53" s="210">
        <v>0</v>
      </c>
      <c r="G53" s="190" t="s">
        <v>758</v>
      </c>
    </row>
    <row r="54" spans="1:7" s="12" customFormat="1" ht="31.5">
      <c r="A54" s="77">
        <v>7</v>
      </c>
      <c r="B54" s="61" t="s">
        <v>175</v>
      </c>
      <c r="C54" s="62"/>
      <c r="D54" s="63">
        <f>D55</f>
        <v>347.8</v>
      </c>
      <c r="E54" s="63">
        <f>E55</f>
        <v>581.2</v>
      </c>
      <c r="F54" s="63">
        <f>F55</f>
        <v>627.1</v>
      </c>
      <c r="G54" s="190"/>
    </row>
    <row r="55" spans="1:7" s="12" customFormat="1" ht="243" customHeight="1">
      <c r="A55" s="77"/>
      <c r="B55" s="106" t="s">
        <v>173</v>
      </c>
      <c r="C55" s="39" t="s">
        <v>174</v>
      </c>
      <c r="D55" s="46">
        <v>347.8</v>
      </c>
      <c r="E55" s="46">
        <v>581.2</v>
      </c>
      <c r="F55" s="46">
        <v>627.1</v>
      </c>
      <c r="G55" s="190" t="s">
        <v>759</v>
      </c>
    </row>
    <row r="56" spans="1:7" s="12" customFormat="1" ht="31.5">
      <c r="A56" s="77">
        <v>8</v>
      </c>
      <c r="B56" s="61" t="s">
        <v>155</v>
      </c>
      <c r="C56" s="63"/>
      <c r="D56" s="63">
        <f>SUM(D57:D60)</f>
        <v>87599.9</v>
      </c>
      <c r="E56" s="63">
        <f>SUM(E57:E60)</f>
        <v>58821.8</v>
      </c>
      <c r="F56" s="63">
        <f>SUM(F57:F60)</f>
        <v>0</v>
      </c>
      <c r="G56" s="190"/>
    </row>
    <row r="57" spans="1:7" s="12" customFormat="1" ht="205.5" customHeight="1">
      <c r="A57" s="77"/>
      <c r="B57" s="57" t="s">
        <v>156</v>
      </c>
      <c r="C57" s="39" t="s">
        <v>157</v>
      </c>
      <c r="D57" s="140">
        <f>37471+9121</f>
        <v>46592</v>
      </c>
      <c r="E57" s="140">
        <v>58821.8</v>
      </c>
      <c r="F57" s="74">
        <v>0</v>
      </c>
      <c r="G57" s="190" t="s">
        <v>760</v>
      </c>
    </row>
    <row r="58" spans="1:7" s="12" customFormat="1" ht="113.25" customHeight="1">
      <c r="A58" s="77"/>
      <c r="B58" s="38" t="s">
        <v>39</v>
      </c>
      <c r="C58" s="122" t="s">
        <v>604</v>
      </c>
      <c r="D58" s="140">
        <v>2744.6</v>
      </c>
      <c r="E58" s="140">
        <v>0</v>
      </c>
      <c r="F58" s="140">
        <v>0</v>
      </c>
      <c r="G58" s="190" t="s">
        <v>761</v>
      </c>
    </row>
    <row r="59" spans="1:7" s="12" customFormat="1" ht="207.75" customHeight="1">
      <c r="A59" s="77"/>
      <c r="B59" s="38" t="s">
        <v>39</v>
      </c>
      <c r="C59" s="73" t="s">
        <v>605</v>
      </c>
      <c r="D59" s="100">
        <f>20062.4+6200.9</f>
        <v>26263.300000000003</v>
      </c>
      <c r="E59" s="74">
        <v>0</v>
      </c>
      <c r="F59" s="74">
        <v>0</v>
      </c>
      <c r="G59" s="190" t="s">
        <v>762</v>
      </c>
    </row>
    <row r="60" spans="1:7" s="12" customFormat="1" ht="63">
      <c r="A60" s="77"/>
      <c r="B60" s="57" t="s">
        <v>627</v>
      </c>
      <c r="C60" s="90" t="s">
        <v>626</v>
      </c>
      <c r="D60" s="180">
        <v>12000</v>
      </c>
      <c r="E60" s="74">
        <v>0</v>
      </c>
      <c r="F60" s="74">
        <v>0</v>
      </c>
      <c r="G60" s="190" t="s">
        <v>763</v>
      </c>
    </row>
    <row r="61" spans="1:7" s="12" customFormat="1" ht="15.75">
      <c r="A61" s="77">
        <v>9</v>
      </c>
      <c r="B61" s="61" t="s">
        <v>176</v>
      </c>
      <c r="C61" s="63"/>
      <c r="D61" s="63">
        <f>SUM(D62:D63)</f>
        <v>14780</v>
      </c>
      <c r="E61" s="63">
        <f>SUM(E62:E63)</f>
        <v>0</v>
      </c>
      <c r="F61" s="63">
        <f>SUM(F62:F63)</f>
        <v>0</v>
      </c>
      <c r="G61" s="190"/>
    </row>
    <row r="62" spans="1:7" s="12" customFormat="1" ht="110.25">
      <c r="A62" s="77"/>
      <c r="B62" s="38" t="s">
        <v>248</v>
      </c>
      <c r="C62" s="56" t="s">
        <v>661</v>
      </c>
      <c r="D62" s="51">
        <v>7070</v>
      </c>
      <c r="E62" s="74">
        <v>0</v>
      </c>
      <c r="F62" s="74">
        <v>0</v>
      </c>
      <c r="G62" s="190" t="s">
        <v>764</v>
      </c>
    </row>
    <row r="63" spans="1:7" s="12" customFormat="1" ht="63">
      <c r="A63" s="77"/>
      <c r="B63" s="38" t="s">
        <v>246</v>
      </c>
      <c r="C63" s="56" t="s">
        <v>247</v>
      </c>
      <c r="D63" s="51">
        <v>7710</v>
      </c>
      <c r="E63" s="74">
        <v>0</v>
      </c>
      <c r="F63" s="74">
        <v>0</v>
      </c>
      <c r="G63" s="190" t="s">
        <v>765</v>
      </c>
    </row>
    <row r="64" spans="1:7" s="12" customFormat="1" ht="31.5">
      <c r="A64" s="77">
        <v>10</v>
      </c>
      <c r="B64" s="37" t="s">
        <v>350</v>
      </c>
      <c r="C64" s="26"/>
      <c r="D64" s="26">
        <f>SUM(D65:D66)</f>
        <v>1069</v>
      </c>
      <c r="E64" s="26">
        <f>SUM(E65:E66)</f>
        <v>0</v>
      </c>
      <c r="F64" s="26">
        <f>SUM(F65:F66)</f>
        <v>0</v>
      </c>
      <c r="G64" s="190"/>
    </row>
    <row r="65" spans="1:7" s="12" customFormat="1" ht="78.75">
      <c r="A65" s="77"/>
      <c r="B65" s="38" t="s">
        <v>352</v>
      </c>
      <c r="C65" s="56" t="s">
        <v>353</v>
      </c>
      <c r="D65" s="210">
        <v>87.1</v>
      </c>
      <c r="E65" s="74">
        <v>0</v>
      </c>
      <c r="F65" s="74">
        <v>0</v>
      </c>
      <c r="G65" s="190" t="s">
        <v>887</v>
      </c>
    </row>
    <row r="66" spans="1:7" s="12" customFormat="1" ht="63" customHeight="1">
      <c r="A66" s="77"/>
      <c r="B66" s="38" t="s">
        <v>352</v>
      </c>
      <c r="C66" s="56" t="s">
        <v>354</v>
      </c>
      <c r="D66" s="210">
        <v>981.9</v>
      </c>
      <c r="E66" s="74">
        <v>0</v>
      </c>
      <c r="F66" s="74">
        <v>0</v>
      </c>
      <c r="G66" s="190" t="s">
        <v>888</v>
      </c>
    </row>
    <row r="67" spans="1:7" s="12" customFormat="1" ht="31.5">
      <c r="A67" s="77">
        <v>11</v>
      </c>
      <c r="B67" s="66" t="s">
        <v>531</v>
      </c>
      <c r="C67" s="26"/>
      <c r="D67" s="26">
        <f>SUM(D68:D69)</f>
        <v>1707.4</v>
      </c>
      <c r="E67" s="26">
        <f>SUM(E68:E69)</f>
        <v>0</v>
      </c>
      <c r="F67" s="26">
        <f>SUM(F68:F69)</f>
        <v>0</v>
      </c>
      <c r="G67" s="190"/>
    </row>
    <row r="68" spans="1:7" s="12" customFormat="1" ht="110.25">
      <c r="A68" s="77"/>
      <c r="B68" s="211" t="s">
        <v>532</v>
      </c>
      <c r="C68" s="72" t="s">
        <v>623</v>
      </c>
      <c r="D68" s="104">
        <v>1435.3</v>
      </c>
      <c r="E68" s="75">
        <v>0</v>
      </c>
      <c r="F68" s="75">
        <v>0</v>
      </c>
      <c r="G68" s="190" t="s">
        <v>766</v>
      </c>
    </row>
    <row r="69" spans="1:7" s="12" customFormat="1" ht="63">
      <c r="A69" s="77"/>
      <c r="B69" s="211" t="s">
        <v>533</v>
      </c>
      <c r="C69" s="162" t="s">
        <v>624</v>
      </c>
      <c r="D69" s="75">
        <v>272.1</v>
      </c>
      <c r="E69" s="75">
        <v>0</v>
      </c>
      <c r="F69" s="75">
        <v>0</v>
      </c>
      <c r="G69" s="190" t="s">
        <v>767</v>
      </c>
    </row>
    <row r="70" spans="1:7" s="12" customFormat="1" ht="31.5">
      <c r="A70" s="77">
        <v>12</v>
      </c>
      <c r="B70" s="61" t="s">
        <v>62</v>
      </c>
      <c r="C70" s="63"/>
      <c r="D70" s="63">
        <f>SUM(D71:D74)</f>
        <v>29145.1</v>
      </c>
      <c r="E70" s="63">
        <f>SUM(E71:E74)</f>
        <v>0</v>
      </c>
      <c r="F70" s="63">
        <f>SUM(F71:F74)</f>
        <v>0</v>
      </c>
      <c r="G70" s="190"/>
    </row>
    <row r="71" spans="1:7" s="12" customFormat="1" ht="31.5" customHeight="1">
      <c r="A71" s="77"/>
      <c r="B71" s="59" t="s">
        <v>63</v>
      </c>
      <c r="C71" s="98" t="s">
        <v>64</v>
      </c>
      <c r="D71" s="74">
        <v>17.8</v>
      </c>
      <c r="E71" s="74">
        <v>0</v>
      </c>
      <c r="F71" s="74">
        <v>0</v>
      </c>
      <c r="G71" s="190" t="s">
        <v>768</v>
      </c>
    </row>
    <row r="72" spans="1:7" s="12" customFormat="1" ht="31.5" customHeight="1">
      <c r="A72" s="77"/>
      <c r="B72" s="59" t="s">
        <v>63</v>
      </c>
      <c r="C72" s="98" t="s">
        <v>65</v>
      </c>
      <c r="D72" s="74">
        <v>27.3</v>
      </c>
      <c r="E72" s="74">
        <v>0</v>
      </c>
      <c r="F72" s="74">
        <v>0</v>
      </c>
      <c r="G72" s="190" t="s">
        <v>769</v>
      </c>
    </row>
    <row r="73" spans="1:7" s="12" customFormat="1" ht="32.25" customHeight="1">
      <c r="A73" s="77"/>
      <c r="B73" s="59" t="s">
        <v>63</v>
      </c>
      <c r="C73" s="98" t="s">
        <v>66</v>
      </c>
      <c r="D73" s="74">
        <v>500</v>
      </c>
      <c r="E73" s="74">
        <v>0</v>
      </c>
      <c r="F73" s="74">
        <v>0</v>
      </c>
      <c r="G73" s="190" t="s">
        <v>770</v>
      </c>
    </row>
    <row r="74" spans="1:7" s="12" customFormat="1" ht="160.5" customHeight="1">
      <c r="A74" s="77"/>
      <c r="B74" s="59" t="s">
        <v>63</v>
      </c>
      <c r="C74" s="98" t="s">
        <v>67</v>
      </c>
      <c r="D74" s="74">
        <v>28600</v>
      </c>
      <c r="E74" s="74">
        <v>0</v>
      </c>
      <c r="F74" s="74">
        <v>0</v>
      </c>
      <c r="G74" s="190" t="s">
        <v>771</v>
      </c>
    </row>
    <row r="75" spans="1:7" s="12" customFormat="1" ht="15.75">
      <c r="A75" s="77">
        <v>13</v>
      </c>
      <c r="B75" s="37" t="s">
        <v>338</v>
      </c>
      <c r="C75" s="26"/>
      <c r="D75" s="26">
        <f>D76</f>
        <v>300</v>
      </c>
      <c r="E75" s="26">
        <f>E76</f>
        <v>0</v>
      </c>
      <c r="F75" s="26">
        <f>F76</f>
        <v>0</v>
      </c>
      <c r="G75" s="190"/>
    </row>
    <row r="76" spans="1:7" s="12" customFormat="1" ht="150.75" customHeight="1">
      <c r="A76" s="77"/>
      <c r="B76" s="38" t="s">
        <v>339</v>
      </c>
      <c r="C76" s="210" t="s">
        <v>340</v>
      </c>
      <c r="D76" s="74">
        <v>300</v>
      </c>
      <c r="E76" s="74">
        <v>0</v>
      </c>
      <c r="F76" s="74">
        <v>0</v>
      </c>
      <c r="G76" s="190" t="s">
        <v>916</v>
      </c>
    </row>
    <row r="77" spans="1:7" s="12" customFormat="1" ht="30" customHeight="1">
      <c r="A77" s="77">
        <v>14</v>
      </c>
      <c r="B77" s="61" t="s">
        <v>98</v>
      </c>
      <c r="C77" s="63"/>
      <c r="D77" s="63">
        <f>SUM(D78:D84)</f>
        <v>12870.2</v>
      </c>
      <c r="E77" s="63">
        <f>SUM(E78:E84)</f>
        <v>0</v>
      </c>
      <c r="F77" s="63">
        <f>SUM(F78:F84)</f>
        <v>0</v>
      </c>
      <c r="G77" s="190"/>
    </row>
    <row r="78" spans="1:7" s="12" customFormat="1" ht="63">
      <c r="A78" s="77"/>
      <c r="B78" s="38" t="s">
        <v>99</v>
      </c>
      <c r="C78" s="74" t="s">
        <v>100</v>
      </c>
      <c r="D78" s="74">
        <v>957</v>
      </c>
      <c r="E78" s="74">
        <v>0</v>
      </c>
      <c r="F78" s="74">
        <v>0</v>
      </c>
      <c r="G78" s="190" t="s">
        <v>772</v>
      </c>
    </row>
    <row r="79" spans="1:7" s="12" customFormat="1" ht="69.75" customHeight="1">
      <c r="A79" s="77"/>
      <c r="B79" s="57" t="s">
        <v>241</v>
      </c>
      <c r="C79" s="70" t="s">
        <v>102</v>
      </c>
      <c r="D79" s="50">
        <v>1400</v>
      </c>
      <c r="E79" s="74">
        <v>0</v>
      </c>
      <c r="F79" s="74">
        <v>0</v>
      </c>
      <c r="G79" s="190" t="s">
        <v>773</v>
      </c>
    </row>
    <row r="80" spans="1:7" s="12" customFormat="1" ht="109.5" customHeight="1">
      <c r="A80" s="77"/>
      <c r="B80" s="57" t="s">
        <v>242</v>
      </c>
      <c r="C80" s="70" t="s">
        <v>102</v>
      </c>
      <c r="D80" s="51">
        <v>600</v>
      </c>
      <c r="E80" s="74">
        <v>0</v>
      </c>
      <c r="F80" s="74">
        <v>0</v>
      </c>
      <c r="G80" s="190" t="s">
        <v>774</v>
      </c>
    </row>
    <row r="81" spans="1:7" s="12" customFormat="1" ht="63">
      <c r="A81" s="77"/>
      <c r="B81" s="57" t="s">
        <v>103</v>
      </c>
      <c r="C81" s="71" t="s">
        <v>104</v>
      </c>
      <c r="D81" s="200">
        <v>3937.3</v>
      </c>
      <c r="E81" s="74">
        <v>0</v>
      </c>
      <c r="F81" s="74">
        <v>0</v>
      </c>
      <c r="G81" s="190" t="s">
        <v>775</v>
      </c>
    </row>
    <row r="82" spans="1:7" s="12" customFormat="1" ht="47.25">
      <c r="A82" s="77"/>
      <c r="B82" s="57" t="s">
        <v>103</v>
      </c>
      <c r="C82" s="125" t="s">
        <v>104</v>
      </c>
      <c r="D82" s="51">
        <v>1047.4</v>
      </c>
      <c r="E82" s="74">
        <v>0</v>
      </c>
      <c r="F82" s="74">
        <v>0</v>
      </c>
      <c r="G82" s="190" t="s">
        <v>776</v>
      </c>
    </row>
    <row r="83" spans="1:7" s="12" customFormat="1" ht="72" customHeight="1">
      <c r="A83" s="77"/>
      <c r="B83" s="57" t="s">
        <v>105</v>
      </c>
      <c r="C83" s="71" t="s">
        <v>106</v>
      </c>
      <c r="D83" s="51">
        <f>3568.2+750</f>
        <v>4318.2</v>
      </c>
      <c r="E83" s="74">
        <v>0</v>
      </c>
      <c r="F83" s="74">
        <v>0</v>
      </c>
      <c r="G83" s="190" t="s">
        <v>917</v>
      </c>
    </row>
    <row r="84" spans="1:7" s="12" customFormat="1" ht="63">
      <c r="A84" s="77"/>
      <c r="B84" s="57" t="s">
        <v>105</v>
      </c>
      <c r="C84" s="71" t="s">
        <v>106</v>
      </c>
      <c r="D84" s="200">
        <v>610.3</v>
      </c>
      <c r="E84" s="74">
        <v>0</v>
      </c>
      <c r="F84" s="74">
        <v>0</v>
      </c>
      <c r="G84" s="190" t="s">
        <v>777</v>
      </c>
    </row>
    <row r="85" spans="1:7" s="87" customFormat="1" ht="31.5">
      <c r="A85" s="78">
        <v>15</v>
      </c>
      <c r="B85" s="84" t="s">
        <v>132</v>
      </c>
      <c r="C85" s="85"/>
      <c r="D85" s="86">
        <f>SUM(D86:D86)</f>
        <v>65954</v>
      </c>
      <c r="E85" s="86">
        <f>SUM(E86:E86)</f>
        <v>67488</v>
      </c>
      <c r="F85" s="86">
        <f>SUM(F86:F86)</f>
        <v>69058</v>
      </c>
      <c r="G85" s="190"/>
    </row>
    <row r="86" spans="1:7" s="12" customFormat="1" ht="191.25" customHeight="1">
      <c r="A86" s="77"/>
      <c r="B86" s="95" t="s">
        <v>131</v>
      </c>
      <c r="C86" s="96" t="s">
        <v>673</v>
      </c>
      <c r="D86" s="118">
        <v>65954</v>
      </c>
      <c r="E86" s="75">
        <v>67488</v>
      </c>
      <c r="F86" s="75">
        <v>69058</v>
      </c>
      <c r="G86" s="190" t="s">
        <v>778</v>
      </c>
    </row>
    <row r="87" spans="1:7" s="12" customFormat="1" ht="31.5">
      <c r="A87" s="77">
        <v>16</v>
      </c>
      <c r="B87" s="61" t="s">
        <v>25</v>
      </c>
      <c r="C87" s="98"/>
      <c r="D87" s="63">
        <f>SUM(D88:D103)</f>
        <v>346917</v>
      </c>
      <c r="E87" s="63">
        <f>SUM(E88:E103)</f>
        <v>78279.4</v>
      </c>
      <c r="F87" s="63">
        <f>SUM(F88:F103)</f>
        <v>0</v>
      </c>
      <c r="G87" s="190"/>
    </row>
    <row r="88" spans="1:7" ht="146.25" customHeight="1">
      <c r="A88" s="77"/>
      <c r="B88" s="59" t="s">
        <v>654</v>
      </c>
      <c r="C88" s="73" t="s">
        <v>655</v>
      </c>
      <c r="D88" s="199">
        <v>50000</v>
      </c>
      <c r="E88" s="75">
        <v>0</v>
      </c>
      <c r="F88" s="75">
        <v>0</v>
      </c>
      <c r="G88" s="190" t="s">
        <v>779</v>
      </c>
    </row>
    <row r="89" spans="1:7" ht="31.5" customHeight="1">
      <c r="A89" s="77"/>
      <c r="B89" s="59" t="s">
        <v>26</v>
      </c>
      <c r="C89" s="73" t="s">
        <v>27</v>
      </c>
      <c r="D89" s="76">
        <v>12</v>
      </c>
      <c r="E89" s="75">
        <v>0</v>
      </c>
      <c r="F89" s="75">
        <v>0</v>
      </c>
      <c r="G89" s="190" t="s">
        <v>780</v>
      </c>
    </row>
    <row r="90" spans="1:7" s="1" customFormat="1" ht="78.75">
      <c r="A90" s="77"/>
      <c r="B90" s="59" t="s">
        <v>28</v>
      </c>
      <c r="C90" s="73" t="s">
        <v>29</v>
      </c>
      <c r="D90" s="76">
        <v>5500</v>
      </c>
      <c r="E90" s="75">
        <v>0</v>
      </c>
      <c r="F90" s="75">
        <v>0</v>
      </c>
      <c r="G90" s="190" t="s">
        <v>781</v>
      </c>
    </row>
    <row r="91" spans="1:7" ht="63.75" customHeight="1">
      <c r="A91" s="77"/>
      <c r="B91" s="59" t="s">
        <v>30</v>
      </c>
      <c r="C91" s="73" t="s">
        <v>31</v>
      </c>
      <c r="D91" s="199">
        <v>10000</v>
      </c>
      <c r="E91" s="75">
        <v>0</v>
      </c>
      <c r="F91" s="75">
        <v>0</v>
      </c>
      <c r="G91" s="190" t="s">
        <v>782</v>
      </c>
    </row>
    <row r="92" spans="1:7" ht="96.75" customHeight="1">
      <c r="A92" s="77"/>
      <c r="B92" s="59" t="s">
        <v>32</v>
      </c>
      <c r="C92" s="73" t="s">
        <v>33</v>
      </c>
      <c r="D92" s="199">
        <v>15000</v>
      </c>
      <c r="E92" s="75">
        <v>0</v>
      </c>
      <c r="F92" s="75">
        <v>0</v>
      </c>
      <c r="G92" s="190" t="s">
        <v>783</v>
      </c>
    </row>
    <row r="93" spans="1:7" ht="40.5" customHeight="1">
      <c r="A93" s="229"/>
      <c r="B93" s="235" t="s">
        <v>34</v>
      </c>
      <c r="C93" s="73" t="s">
        <v>35</v>
      </c>
      <c r="D93" s="75">
        <v>6463.6</v>
      </c>
      <c r="E93" s="75">
        <v>0</v>
      </c>
      <c r="F93" s="75">
        <v>0</v>
      </c>
      <c r="G93" s="190" t="s">
        <v>784</v>
      </c>
    </row>
    <row r="94" spans="1:7" ht="55.5" customHeight="1">
      <c r="A94" s="229"/>
      <c r="B94" s="235"/>
      <c r="C94" s="73" t="s">
        <v>36</v>
      </c>
      <c r="D94" s="75">
        <v>5750.4</v>
      </c>
      <c r="E94" s="75">
        <v>0</v>
      </c>
      <c r="F94" s="75">
        <v>0</v>
      </c>
      <c r="G94" s="190" t="s">
        <v>784</v>
      </c>
    </row>
    <row r="95" spans="1:7" ht="63">
      <c r="A95" s="77"/>
      <c r="B95" s="59" t="s">
        <v>37</v>
      </c>
      <c r="C95" s="73" t="s">
        <v>38</v>
      </c>
      <c r="D95" s="74">
        <f>4500+5481.1</f>
        <v>9981.1</v>
      </c>
      <c r="E95" s="75">
        <v>0</v>
      </c>
      <c r="F95" s="75">
        <v>0</v>
      </c>
      <c r="G95" s="190" t="s">
        <v>785</v>
      </c>
    </row>
    <row r="96" spans="1:7" ht="94.5">
      <c r="A96" s="77"/>
      <c r="B96" s="38" t="s">
        <v>39</v>
      </c>
      <c r="C96" s="72" t="s">
        <v>40</v>
      </c>
      <c r="D96" s="74">
        <v>984</v>
      </c>
      <c r="E96" s="75">
        <v>0</v>
      </c>
      <c r="F96" s="75">
        <v>0</v>
      </c>
      <c r="G96" s="190" t="s">
        <v>786</v>
      </c>
    </row>
    <row r="97" spans="1:7" ht="81" customHeight="1">
      <c r="A97" s="77"/>
      <c r="B97" s="38" t="s">
        <v>41</v>
      </c>
      <c r="C97" s="72" t="s">
        <v>42</v>
      </c>
      <c r="D97" s="74">
        <v>300</v>
      </c>
      <c r="E97" s="75">
        <v>0</v>
      </c>
      <c r="F97" s="75">
        <v>0</v>
      </c>
      <c r="G97" s="190" t="s">
        <v>787</v>
      </c>
    </row>
    <row r="98" spans="1:7" ht="110.25" customHeight="1">
      <c r="A98" s="77"/>
      <c r="B98" s="38" t="s">
        <v>686</v>
      </c>
      <c r="C98" s="72" t="s">
        <v>57</v>
      </c>
      <c r="D98" s="104">
        <v>7296.6</v>
      </c>
      <c r="E98" s="75">
        <v>0</v>
      </c>
      <c r="F98" s="75">
        <v>0</v>
      </c>
      <c r="G98" s="190" t="s">
        <v>687</v>
      </c>
    </row>
    <row r="99" spans="1:7" s="80" customFormat="1" ht="94.5">
      <c r="A99" s="78"/>
      <c r="B99" s="57" t="s">
        <v>960</v>
      </c>
      <c r="C99" s="152" t="s">
        <v>725</v>
      </c>
      <c r="D99" s="50">
        <v>182000</v>
      </c>
      <c r="E99" s="50">
        <v>78000</v>
      </c>
      <c r="F99" s="75">
        <v>0</v>
      </c>
      <c r="G99" s="190" t="s">
        <v>961</v>
      </c>
    </row>
    <row r="100" spans="1:7" s="80" customFormat="1" ht="47.25">
      <c r="A100" s="78"/>
      <c r="B100" s="57" t="s">
        <v>628</v>
      </c>
      <c r="C100" s="72" t="s">
        <v>56</v>
      </c>
      <c r="D100" s="210">
        <v>277.6</v>
      </c>
      <c r="E100" s="210">
        <v>279.4</v>
      </c>
      <c r="F100" s="75">
        <v>0</v>
      </c>
      <c r="G100" s="190" t="s">
        <v>781</v>
      </c>
    </row>
    <row r="101" spans="1:7" s="80" customFormat="1" ht="82.5" customHeight="1">
      <c r="A101" s="78"/>
      <c r="B101" s="38" t="s">
        <v>703</v>
      </c>
      <c r="C101" s="210" t="s">
        <v>704</v>
      </c>
      <c r="D101" s="199">
        <f>17151.7+2712</f>
        <v>19863.7</v>
      </c>
      <c r="E101" s="210">
        <v>0</v>
      </c>
      <c r="F101" s="210">
        <v>0</v>
      </c>
      <c r="G101" s="190" t="s">
        <v>707</v>
      </c>
    </row>
    <row r="102" spans="1:7" s="80" customFormat="1" ht="63">
      <c r="A102" s="78"/>
      <c r="B102" s="124" t="s">
        <v>705</v>
      </c>
      <c r="C102" s="209" t="s">
        <v>706</v>
      </c>
      <c r="D102" s="210">
        <v>1200</v>
      </c>
      <c r="E102" s="210">
        <v>0</v>
      </c>
      <c r="F102" s="210">
        <v>0</v>
      </c>
      <c r="G102" s="190" t="s">
        <v>708</v>
      </c>
    </row>
    <row r="103" spans="1:7" s="80" customFormat="1" ht="94.5" customHeight="1">
      <c r="A103" s="78"/>
      <c r="B103" s="38" t="s">
        <v>719</v>
      </c>
      <c r="C103" s="56" t="s">
        <v>948</v>
      </c>
      <c r="D103" s="210">
        <v>32288</v>
      </c>
      <c r="E103" s="210">
        <v>0</v>
      </c>
      <c r="F103" s="210">
        <v>0</v>
      </c>
      <c r="G103" s="190" t="s">
        <v>726</v>
      </c>
    </row>
    <row r="104" spans="1:7" ht="15.75">
      <c r="A104" s="77">
        <v>17</v>
      </c>
      <c r="B104" s="84" t="s">
        <v>179</v>
      </c>
      <c r="C104" s="63"/>
      <c r="D104" s="63">
        <f>SUM(D105:D123)</f>
        <v>372876.80000000005</v>
      </c>
      <c r="E104" s="63">
        <f>SUM(E105:E123)</f>
        <v>681647.1</v>
      </c>
      <c r="F104" s="63">
        <f>SUM(F105:F123)</f>
        <v>392247.19999999995</v>
      </c>
      <c r="G104" s="190"/>
    </row>
    <row r="105" spans="1:7" ht="128.25" customHeight="1">
      <c r="A105" s="77"/>
      <c r="B105" s="79" t="s">
        <v>198</v>
      </c>
      <c r="C105" s="74" t="s">
        <v>651</v>
      </c>
      <c r="D105" s="75">
        <v>0</v>
      </c>
      <c r="E105" s="75">
        <v>51000</v>
      </c>
      <c r="F105" s="75">
        <v>73500</v>
      </c>
      <c r="G105" s="190" t="s">
        <v>788</v>
      </c>
    </row>
    <row r="106" spans="1:7" ht="63" customHeight="1">
      <c r="A106" s="77"/>
      <c r="B106" s="59" t="s">
        <v>199</v>
      </c>
      <c r="C106" s="98" t="s">
        <v>182</v>
      </c>
      <c r="D106" s="51">
        <v>8133.1</v>
      </c>
      <c r="E106" s="75">
        <v>0</v>
      </c>
      <c r="F106" s="75">
        <v>0</v>
      </c>
      <c r="G106" s="190" t="s">
        <v>789</v>
      </c>
    </row>
    <row r="107" spans="1:7" ht="222" customHeight="1">
      <c r="A107" s="77"/>
      <c r="B107" s="59" t="s">
        <v>200</v>
      </c>
      <c r="C107" s="98" t="s">
        <v>183</v>
      </c>
      <c r="D107" s="51">
        <v>50610</v>
      </c>
      <c r="E107" s="51">
        <v>112784</v>
      </c>
      <c r="F107" s="51">
        <v>39987</v>
      </c>
      <c r="G107" s="190" t="s">
        <v>790</v>
      </c>
    </row>
    <row r="108" spans="1:7" ht="47.25" customHeight="1">
      <c r="A108" s="77"/>
      <c r="B108" s="59" t="s">
        <v>201</v>
      </c>
      <c r="C108" s="98" t="s">
        <v>184</v>
      </c>
      <c r="D108" s="51">
        <v>35312</v>
      </c>
      <c r="E108" s="75">
        <v>0</v>
      </c>
      <c r="F108" s="75">
        <v>0</v>
      </c>
      <c r="G108" s="190" t="s">
        <v>791</v>
      </c>
    </row>
    <row r="109" spans="1:7" ht="126">
      <c r="A109" s="77"/>
      <c r="B109" s="59" t="s">
        <v>202</v>
      </c>
      <c r="C109" s="98" t="s">
        <v>185</v>
      </c>
      <c r="D109" s="51">
        <v>26486.5</v>
      </c>
      <c r="E109" s="75">
        <v>0</v>
      </c>
      <c r="F109" s="75">
        <v>0</v>
      </c>
      <c r="G109" s="190" t="s">
        <v>792</v>
      </c>
    </row>
    <row r="110" spans="1:7" ht="94.5">
      <c r="A110" s="77"/>
      <c r="B110" s="59" t="s">
        <v>203</v>
      </c>
      <c r="C110" s="98" t="s">
        <v>186</v>
      </c>
      <c r="D110" s="51">
        <v>5400</v>
      </c>
      <c r="E110" s="75">
        <v>0</v>
      </c>
      <c r="F110" s="75">
        <v>0</v>
      </c>
      <c r="G110" s="190" t="s">
        <v>793</v>
      </c>
    </row>
    <row r="111" spans="1:7" ht="47.25">
      <c r="A111" s="77"/>
      <c r="B111" s="59" t="s">
        <v>203</v>
      </c>
      <c r="C111" s="98" t="s">
        <v>187</v>
      </c>
      <c r="D111" s="75">
        <v>0</v>
      </c>
      <c r="E111" s="51">
        <v>18684</v>
      </c>
      <c r="F111" s="75">
        <v>0</v>
      </c>
      <c r="G111" s="190" t="s">
        <v>794</v>
      </c>
    </row>
    <row r="112" spans="1:7" ht="31.5" customHeight="1">
      <c r="A112" s="77"/>
      <c r="B112" s="59" t="s">
        <v>207</v>
      </c>
      <c r="C112" s="98" t="s">
        <v>188</v>
      </c>
      <c r="D112" s="75">
        <v>0</v>
      </c>
      <c r="E112" s="51">
        <v>90000</v>
      </c>
      <c r="F112" s="75">
        <v>0</v>
      </c>
      <c r="G112" s="190" t="s">
        <v>795</v>
      </c>
    </row>
    <row r="113" spans="1:7" ht="94.5" customHeight="1">
      <c r="A113" s="77"/>
      <c r="B113" s="59" t="s">
        <v>204</v>
      </c>
      <c r="C113" s="98" t="s">
        <v>189</v>
      </c>
      <c r="D113" s="74">
        <v>158219.1</v>
      </c>
      <c r="E113" s="104">
        <v>259974.1</v>
      </c>
      <c r="F113" s="104">
        <v>246363.1</v>
      </c>
      <c r="G113" s="190" t="s">
        <v>796</v>
      </c>
    </row>
    <row r="114" spans="1:7" ht="31.5" customHeight="1">
      <c r="A114" s="77"/>
      <c r="B114" s="59" t="s">
        <v>205</v>
      </c>
      <c r="C114" s="98" t="s">
        <v>625</v>
      </c>
      <c r="D114" s="51">
        <v>339</v>
      </c>
      <c r="E114" s="75">
        <v>0</v>
      </c>
      <c r="F114" s="75">
        <v>0</v>
      </c>
      <c r="G114" s="190" t="s">
        <v>797</v>
      </c>
    </row>
    <row r="115" spans="1:7" ht="31.5" customHeight="1">
      <c r="A115" s="77"/>
      <c r="B115" s="59" t="s">
        <v>206</v>
      </c>
      <c r="C115" s="98" t="s">
        <v>190</v>
      </c>
      <c r="D115" s="51">
        <v>15410</v>
      </c>
      <c r="E115" s="212"/>
      <c r="F115" s="75">
        <v>0</v>
      </c>
      <c r="G115" s="190" t="s">
        <v>798</v>
      </c>
    </row>
    <row r="116" spans="1:7" ht="66.75" customHeight="1">
      <c r="A116" s="77"/>
      <c r="B116" s="59" t="s">
        <v>206</v>
      </c>
      <c r="C116" s="98" t="s">
        <v>646</v>
      </c>
      <c r="D116" s="212"/>
      <c r="E116" s="51">
        <v>32000</v>
      </c>
      <c r="F116" s="75">
        <v>0</v>
      </c>
      <c r="G116" s="190" t="s">
        <v>799</v>
      </c>
    </row>
    <row r="117" spans="1:7" ht="47.25">
      <c r="A117" s="77"/>
      <c r="B117" s="59" t="s">
        <v>207</v>
      </c>
      <c r="C117" s="209" t="s">
        <v>191</v>
      </c>
      <c r="D117" s="75">
        <v>0</v>
      </c>
      <c r="E117" s="51">
        <v>29187</v>
      </c>
      <c r="F117" s="75">
        <v>0</v>
      </c>
      <c r="G117" s="190" t="s">
        <v>800</v>
      </c>
    </row>
    <row r="118" spans="1:7" ht="47.25" customHeight="1">
      <c r="A118" s="77"/>
      <c r="B118" s="59" t="s">
        <v>207</v>
      </c>
      <c r="C118" s="98" t="s">
        <v>192</v>
      </c>
      <c r="D118" s="75">
        <v>0</v>
      </c>
      <c r="E118" s="75">
        <v>0</v>
      </c>
      <c r="F118" s="51">
        <v>32397.1</v>
      </c>
      <c r="G118" s="190" t="s">
        <v>801</v>
      </c>
    </row>
    <row r="119" spans="1:7" ht="31.5">
      <c r="A119" s="77"/>
      <c r="B119" s="59" t="s">
        <v>193</v>
      </c>
      <c r="C119" s="119" t="s">
        <v>194</v>
      </c>
      <c r="D119" s="51">
        <v>99.9</v>
      </c>
      <c r="E119" s="75">
        <v>0</v>
      </c>
      <c r="F119" s="75">
        <v>0</v>
      </c>
      <c r="G119" s="190" t="s">
        <v>802</v>
      </c>
    </row>
    <row r="120" spans="1:7" ht="110.25">
      <c r="A120" s="77"/>
      <c r="B120" s="59" t="s">
        <v>195</v>
      </c>
      <c r="C120" s="119" t="s">
        <v>196</v>
      </c>
      <c r="D120" s="51">
        <v>11220.2</v>
      </c>
      <c r="E120" s="75">
        <v>0</v>
      </c>
      <c r="F120" s="75">
        <v>0</v>
      </c>
      <c r="G120" s="190" t="s">
        <v>803</v>
      </c>
    </row>
    <row r="121" spans="1:7" ht="31.5" customHeight="1">
      <c r="A121" s="77"/>
      <c r="B121" s="59" t="s">
        <v>197</v>
      </c>
      <c r="C121" s="108" t="s">
        <v>652</v>
      </c>
      <c r="D121" s="51">
        <v>352</v>
      </c>
      <c r="E121" s="75">
        <v>88018</v>
      </c>
      <c r="F121" s="75">
        <v>0</v>
      </c>
      <c r="G121" s="190" t="s">
        <v>804</v>
      </c>
    </row>
    <row r="122" spans="1:7" s="80" customFormat="1" ht="47.25" customHeight="1">
      <c r="A122" s="78"/>
      <c r="B122" s="59" t="s">
        <v>207</v>
      </c>
      <c r="C122" s="98" t="s">
        <v>188</v>
      </c>
      <c r="D122" s="178">
        <v>11295</v>
      </c>
      <c r="E122" s="75">
        <v>0</v>
      </c>
      <c r="F122" s="75">
        <v>0</v>
      </c>
      <c r="G122" s="190" t="s">
        <v>805</v>
      </c>
    </row>
    <row r="123" spans="1:7" s="80" customFormat="1" ht="97.5" customHeight="1">
      <c r="A123" s="78"/>
      <c r="B123" s="59" t="s">
        <v>206</v>
      </c>
      <c r="C123" s="98" t="s">
        <v>646</v>
      </c>
      <c r="D123" s="51">
        <v>50000</v>
      </c>
      <c r="E123" s="75">
        <v>0</v>
      </c>
      <c r="F123" s="75">
        <v>0</v>
      </c>
      <c r="G123" s="190" t="s">
        <v>806</v>
      </c>
    </row>
    <row r="124" spans="1:7" ht="31.5">
      <c r="A124" s="77">
        <v>18</v>
      </c>
      <c r="B124" s="192" t="s">
        <v>68</v>
      </c>
      <c r="C124" s="63"/>
      <c r="D124" s="63">
        <f>SUM(D125:D127)</f>
        <v>1091.1</v>
      </c>
      <c r="E124" s="63">
        <f>SUM(E125:E127)</f>
        <v>0</v>
      </c>
      <c r="F124" s="63">
        <f>SUM(F125:F127)</f>
        <v>0</v>
      </c>
      <c r="G124" s="190"/>
    </row>
    <row r="125" spans="1:7" ht="31.5" customHeight="1">
      <c r="A125" s="77"/>
      <c r="B125" s="120" t="s">
        <v>69</v>
      </c>
      <c r="C125" s="98" t="s">
        <v>70</v>
      </c>
      <c r="D125" s="74">
        <v>576.2</v>
      </c>
      <c r="E125" s="75">
        <v>0</v>
      </c>
      <c r="F125" s="75">
        <v>0</v>
      </c>
      <c r="G125" s="190" t="s">
        <v>807</v>
      </c>
    </row>
    <row r="126" spans="1:7" ht="47.25">
      <c r="A126" s="78"/>
      <c r="B126" s="120" t="s">
        <v>69</v>
      </c>
      <c r="C126" s="98" t="s">
        <v>70</v>
      </c>
      <c r="D126" s="74">
        <v>513.3</v>
      </c>
      <c r="E126" s="75">
        <v>0</v>
      </c>
      <c r="F126" s="75">
        <v>0</v>
      </c>
      <c r="G126" s="190" t="s">
        <v>808</v>
      </c>
    </row>
    <row r="127" spans="1:7" ht="31.5" customHeight="1">
      <c r="A127" s="78"/>
      <c r="B127" s="120" t="s">
        <v>39</v>
      </c>
      <c r="C127" s="98" t="s">
        <v>71</v>
      </c>
      <c r="D127" s="74">
        <v>1.6</v>
      </c>
      <c r="E127" s="75">
        <v>0</v>
      </c>
      <c r="F127" s="75">
        <v>0</v>
      </c>
      <c r="G127" s="190" t="s">
        <v>809</v>
      </c>
    </row>
    <row r="128" spans="1:7" ht="47.25">
      <c r="A128" s="77">
        <v>19</v>
      </c>
      <c r="B128" s="192" t="s">
        <v>73</v>
      </c>
      <c r="C128" s="98"/>
      <c r="D128" s="63">
        <f>SUM(D129:D130)</f>
        <v>401.5</v>
      </c>
      <c r="E128" s="63">
        <f>SUM(E129:E130)</f>
        <v>0</v>
      </c>
      <c r="F128" s="63">
        <f>SUM(F129:F130)</f>
        <v>0</v>
      </c>
      <c r="G128" s="190"/>
    </row>
    <row r="129" spans="1:7" ht="39.75" customHeight="1">
      <c r="A129" s="77"/>
      <c r="B129" s="38" t="s">
        <v>39</v>
      </c>
      <c r="C129" s="39" t="s">
        <v>74</v>
      </c>
      <c r="D129" s="201">
        <v>304.8</v>
      </c>
      <c r="E129" s="75">
        <v>0</v>
      </c>
      <c r="F129" s="75">
        <v>0</v>
      </c>
      <c r="G129" s="228" t="s">
        <v>810</v>
      </c>
    </row>
    <row r="130" spans="1:7" ht="47.25">
      <c r="A130" s="77"/>
      <c r="B130" s="38" t="s">
        <v>75</v>
      </c>
      <c r="C130" s="39" t="s">
        <v>76</v>
      </c>
      <c r="D130" s="202">
        <v>96.7</v>
      </c>
      <c r="E130" s="75">
        <v>0</v>
      </c>
      <c r="F130" s="75">
        <v>0</v>
      </c>
      <c r="G130" s="228"/>
    </row>
    <row r="131" spans="1:7" s="80" customFormat="1" ht="31.5">
      <c r="A131" s="78">
        <v>20</v>
      </c>
      <c r="B131" s="61" t="s">
        <v>130</v>
      </c>
      <c r="C131" s="63"/>
      <c r="D131" s="63">
        <f>SUM(D132:D137)</f>
        <v>186202.9</v>
      </c>
      <c r="E131" s="63">
        <f>SUM(E132:E137)</f>
        <v>0</v>
      </c>
      <c r="F131" s="63">
        <f>SUM(F132:F137)</f>
        <v>0</v>
      </c>
      <c r="G131" s="190"/>
    </row>
    <row r="132" spans="1:7" s="80" customFormat="1" ht="128.25" customHeight="1">
      <c r="A132" s="78"/>
      <c r="B132" s="38" t="s">
        <v>925</v>
      </c>
      <c r="C132" s="122" t="s">
        <v>926</v>
      </c>
      <c r="D132" s="123">
        <v>800</v>
      </c>
      <c r="E132" s="75">
        <v>0</v>
      </c>
      <c r="F132" s="75">
        <v>0</v>
      </c>
      <c r="G132" s="190" t="s">
        <v>811</v>
      </c>
    </row>
    <row r="133" spans="1:7" ht="78.75">
      <c r="A133" s="77"/>
      <c r="B133" s="38" t="s">
        <v>126</v>
      </c>
      <c r="C133" s="122" t="s">
        <v>127</v>
      </c>
      <c r="D133" s="74">
        <v>100000</v>
      </c>
      <c r="E133" s="75">
        <v>0</v>
      </c>
      <c r="F133" s="75">
        <v>0</v>
      </c>
      <c r="G133" s="190" t="s">
        <v>812</v>
      </c>
    </row>
    <row r="134" spans="1:7" ht="63" customHeight="1">
      <c r="A134" s="77"/>
      <c r="B134" s="38" t="s">
        <v>128</v>
      </c>
      <c r="C134" s="122" t="s">
        <v>129</v>
      </c>
      <c r="D134" s="74">
        <v>42937.4</v>
      </c>
      <c r="E134" s="74"/>
      <c r="F134" s="74"/>
      <c r="G134" s="190" t="s">
        <v>813</v>
      </c>
    </row>
    <row r="135" spans="1:7" ht="144" customHeight="1">
      <c r="A135" s="77"/>
      <c r="B135" s="79" t="s">
        <v>645</v>
      </c>
      <c r="C135" s="122" t="s">
        <v>650</v>
      </c>
      <c r="D135" s="199">
        <v>1961.2</v>
      </c>
      <c r="E135" s="75">
        <v>0</v>
      </c>
      <c r="F135" s="75">
        <v>0</v>
      </c>
      <c r="G135" s="190" t="s">
        <v>814</v>
      </c>
    </row>
    <row r="136" spans="1:7" ht="78.75">
      <c r="A136" s="77"/>
      <c r="B136" s="112" t="s">
        <v>231</v>
      </c>
      <c r="C136" s="113" t="s">
        <v>232</v>
      </c>
      <c r="D136" s="74">
        <v>12504.3</v>
      </c>
      <c r="E136" s="75">
        <v>0</v>
      </c>
      <c r="F136" s="75">
        <v>0</v>
      </c>
      <c r="G136" s="190" t="s">
        <v>815</v>
      </c>
    </row>
    <row r="137" spans="1:7" ht="78.75">
      <c r="A137" s="77"/>
      <c r="B137" s="112" t="s">
        <v>233</v>
      </c>
      <c r="C137" s="113" t="s">
        <v>234</v>
      </c>
      <c r="D137" s="74">
        <v>28000</v>
      </c>
      <c r="E137" s="75">
        <v>0</v>
      </c>
      <c r="F137" s="75">
        <v>0</v>
      </c>
      <c r="G137" s="190" t="s">
        <v>816</v>
      </c>
    </row>
    <row r="138" spans="1:7" ht="15.75">
      <c r="A138" s="77">
        <v>21</v>
      </c>
      <c r="B138" s="61" t="s">
        <v>21</v>
      </c>
      <c r="C138" s="63"/>
      <c r="D138" s="63">
        <f>SUM(D139:D141)</f>
        <v>370371</v>
      </c>
      <c r="E138" s="63">
        <f>SUM(E139:E141)</f>
        <v>0</v>
      </c>
      <c r="F138" s="63">
        <f>SUM(F139:F141)</f>
        <v>0</v>
      </c>
      <c r="G138" s="190"/>
    </row>
    <row r="139" spans="1:7" ht="47.25">
      <c r="A139" s="77"/>
      <c r="B139" s="38" t="s">
        <v>700</v>
      </c>
      <c r="C139" s="39" t="s">
        <v>594</v>
      </c>
      <c r="D139" s="210">
        <v>300000</v>
      </c>
      <c r="E139" s="74">
        <v>0</v>
      </c>
      <c r="F139" s="74">
        <v>0</v>
      </c>
      <c r="G139" s="190" t="s">
        <v>701</v>
      </c>
    </row>
    <row r="140" spans="1:7" ht="63">
      <c r="A140" s="77"/>
      <c r="B140" s="38" t="s">
        <v>670</v>
      </c>
      <c r="C140" s="39" t="s">
        <v>669</v>
      </c>
      <c r="D140" s="210">
        <f>50000+20000</f>
        <v>70000</v>
      </c>
      <c r="E140" s="75">
        <v>0</v>
      </c>
      <c r="F140" s="75">
        <v>0</v>
      </c>
      <c r="G140" s="190" t="s">
        <v>671</v>
      </c>
    </row>
    <row r="141" spans="1:7" ht="31.5">
      <c r="A141" s="77"/>
      <c r="B141" s="38" t="s">
        <v>19</v>
      </c>
      <c r="C141" s="122" t="s">
        <v>632</v>
      </c>
      <c r="D141" s="74">
        <v>371</v>
      </c>
      <c r="E141" s="75">
        <v>0</v>
      </c>
      <c r="F141" s="75">
        <v>0</v>
      </c>
      <c r="G141" s="190" t="s">
        <v>20</v>
      </c>
    </row>
    <row r="142" spans="1:7" ht="16.5" customHeight="1">
      <c r="A142" s="77">
        <v>22</v>
      </c>
      <c r="B142" s="84" t="s">
        <v>364</v>
      </c>
      <c r="C142" s="143"/>
      <c r="D142" s="64">
        <f>SUM(D143:D148)</f>
        <v>182647.9</v>
      </c>
      <c r="E142" s="64">
        <f>SUM(E143:E148)</f>
        <v>119427.3</v>
      </c>
      <c r="F142" s="64">
        <f>SUM(F143:F148)</f>
        <v>0</v>
      </c>
      <c r="G142" s="190"/>
    </row>
    <row r="143" spans="1:7" ht="63">
      <c r="A143" s="77"/>
      <c r="B143" s="144" t="s">
        <v>365</v>
      </c>
      <c r="C143" s="145" t="s">
        <v>366</v>
      </c>
      <c r="D143" s="75">
        <v>0</v>
      </c>
      <c r="E143" s="104">
        <v>119427.3</v>
      </c>
      <c r="F143" s="75">
        <v>0</v>
      </c>
      <c r="G143" s="190" t="s">
        <v>918</v>
      </c>
    </row>
    <row r="144" spans="1:7" ht="63">
      <c r="A144" s="77"/>
      <c r="B144" s="95" t="s">
        <v>369</v>
      </c>
      <c r="C144" s="146" t="s">
        <v>370</v>
      </c>
      <c r="D144" s="104">
        <v>4736.9</v>
      </c>
      <c r="E144" s="75">
        <v>0</v>
      </c>
      <c r="F144" s="75">
        <v>0</v>
      </c>
      <c r="G144" s="190" t="s">
        <v>817</v>
      </c>
    </row>
    <row r="145" spans="1:7" ht="141.75">
      <c r="A145" s="77"/>
      <c r="B145" s="95" t="s">
        <v>371</v>
      </c>
      <c r="C145" s="146" t="s">
        <v>372</v>
      </c>
      <c r="D145" s="104">
        <v>555</v>
      </c>
      <c r="E145" s="75">
        <v>0</v>
      </c>
      <c r="F145" s="75">
        <v>0</v>
      </c>
      <c r="G145" s="190" t="s">
        <v>818</v>
      </c>
    </row>
    <row r="146" spans="1:7" ht="15.75">
      <c r="A146" s="77"/>
      <c r="B146" s="95" t="s">
        <v>373</v>
      </c>
      <c r="C146" s="146" t="s">
        <v>374</v>
      </c>
      <c r="D146" s="104">
        <v>169926</v>
      </c>
      <c r="E146" s="104">
        <v>0</v>
      </c>
      <c r="F146" s="104">
        <v>0</v>
      </c>
      <c r="G146" s="190" t="s">
        <v>919</v>
      </c>
    </row>
    <row r="147" spans="1:7" ht="78.75">
      <c r="A147" s="77"/>
      <c r="B147" s="95" t="s">
        <v>920</v>
      </c>
      <c r="C147" s="98" t="s">
        <v>554</v>
      </c>
      <c r="D147" s="153">
        <v>6300</v>
      </c>
      <c r="E147" s="153">
        <v>0</v>
      </c>
      <c r="F147" s="153">
        <v>0</v>
      </c>
      <c r="G147" s="190" t="s">
        <v>819</v>
      </c>
    </row>
    <row r="148" spans="1:7" ht="47.25">
      <c r="A148" s="77"/>
      <c r="B148" s="95" t="s">
        <v>921</v>
      </c>
      <c r="C148" s="165" t="s">
        <v>555</v>
      </c>
      <c r="D148" s="166">
        <v>1130</v>
      </c>
      <c r="E148" s="153">
        <v>0</v>
      </c>
      <c r="F148" s="153">
        <v>0</v>
      </c>
      <c r="G148" s="190" t="s">
        <v>820</v>
      </c>
    </row>
    <row r="149" spans="1:7" ht="31.5">
      <c r="A149" s="77">
        <v>23</v>
      </c>
      <c r="B149" s="37" t="s">
        <v>400</v>
      </c>
      <c r="C149" s="26"/>
      <c r="D149" s="26">
        <f>SUM(D150:D166)</f>
        <v>893153.2</v>
      </c>
      <c r="E149" s="26">
        <f>SUM(E150:E166)</f>
        <v>7890.8</v>
      </c>
      <c r="F149" s="26">
        <f>SUM(F150:F166)</f>
        <v>7581.4</v>
      </c>
      <c r="G149" s="190"/>
    </row>
    <row r="150" spans="1:7" ht="94.5">
      <c r="A150" s="77"/>
      <c r="B150" s="69" t="s">
        <v>401</v>
      </c>
      <c r="C150" s="56" t="s">
        <v>402</v>
      </c>
      <c r="D150" s="155">
        <v>328295.4</v>
      </c>
      <c r="E150" s="75">
        <v>0</v>
      </c>
      <c r="F150" s="75">
        <v>0</v>
      </c>
      <c r="G150" s="190" t="s">
        <v>821</v>
      </c>
    </row>
    <row r="151" spans="1:7" ht="110.25">
      <c r="A151" s="77"/>
      <c r="B151" s="124" t="s">
        <v>403</v>
      </c>
      <c r="C151" s="56" t="s">
        <v>404</v>
      </c>
      <c r="D151" s="140">
        <v>150000</v>
      </c>
      <c r="E151" s="75">
        <v>0</v>
      </c>
      <c r="F151" s="75">
        <v>0</v>
      </c>
      <c r="G151" s="190" t="s">
        <v>822</v>
      </c>
    </row>
    <row r="152" spans="1:7" ht="63">
      <c r="A152" s="77"/>
      <c r="B152" s="124" t="s">
        <v>39</v>
      </c>
      <c r="C152" s="56" t="s">
        <v>405</v>
      </c>
      <c r="D152" s="140">
        <v>30000</v>
      </c>
      <c r="E152" s="75">
        <v>0</v>
      </c>
      <c r="F152" s="75">
        <v>0</v>
      </c>
      <c r="G152" s="190" t="s">
        <v>823</v>
      </c>
    </row>
    <row r="153" spans="1:7" ht="47.25">
      <c r="A153" s="77"/>
      <c r="B153" s="59" t="s">
        <v>406</v>
      </c>
      <c r="C153" s="122" t="s">
        <v>407</v>
      </c>
      <c r="D153" s="156">
        <v>90000</v>
      </c>
      <c r="E153" s="75">
        <v>0</v>
      </c>
      <c r="F153" s="75">
        <v>0</v>
      </c>
      <c r="G153" s="190" t="s">
        <v>824</v>
      </c>
    </row>
    <row r="154" spans="1:7" ht="47.25">
      <c r="A154" s="77"/>
      <c r="B154" s="124" t="s">
        <v>408</v>
      </c>
      <c r="C154" s="56" t="s">
        <v>409</v>
      </c>
      <c r="D154" s="155">
        <v>25000</v>
      </c>
      <c r="E154" s="75">
        <v>0</v>
      </c>
      <c r="F154" s="75">
        <v>0</v>
      </c>
      <c r="G154" s="190" t="s">
        <v>825</v>
      </c>
    </row>
    <row r="155" spans="1:7" ht="157.5">
      <c r="A155" s="77"/>
      <c r="B155" s="124" t="s">
        <v>39</v>
      </c>
      <c r="C155" s="56" t="s">
        <v>410</v>
      </c>
      <c r="D155" s="140">
        <v>10771.2</v>
      </c>
      <c r="E155" s="75">
        <v>0</v>
      </c>
      <c r="F155" s="75">
        <v>0</v>
      </c>
      <c r="G155" s="190" t="s">
        <v>826</v>
      </c>
    </row>
    <row r="156" spans="1:7" ht="291.75" customHeight="1">
      <c r="A156" s="77"/>
      <c r="B156" s="124" t="s">
        <v>411</v>
      </c>
      <c r="C156" s="56" t="s">
        <v>412</v>
      </c>
      <c r="D156" s="140">
        <v>55000</v>
      </c>
      <c r="E156" s="75">
        <v>0</v>
      </c>
      <c r="F156" s="75">
        <v>0</v>
      </c>
      <c r="G156" s="190" t="s">
        <v>827</v>
      </c>
    </row>
    <row r="157" spans="1:7" ht="220.5">
      <c r="A157" s="77"/>
      <c r="B157" s="124" t="s">
        <v>413</v>
      </c>
      <c r="C157" s="56" t="s">
        <v>414</v>
      </c>
      <c r="D157" s="140">
        <v>54000</v>
      </c>
      <c r="E157" s="75">
        <v>0</v>
      </c>
      <c r="F157" s="75">
        <v>0</v>
      </c>
      <c r="G157" s="190" t="s">
        <v>828</v>
      </c>
    </row>
    <row r="158" spans="1:7" ht="31.5">
      <c r="A158" s="77"/>
      <c r="B158" s="124" t="s">
        <v>415</v>
      </c>
      <c r="C158" s="56" t="s">
        <v>416</v>
      </c>
      <c r="D158" s="140">
        <v>20000</v>
      </c>
      <c r="E158" s="75">
        <v>0</v>
      </c>
      <c r="F158" s="75">
        <v>0</v>
      </c>
      <c r="G158" s="190" t="s">
        <v>829</v>
      </c>
    </row>
    <row r="159" spans="1:7" ht="78.75">
      <c r="A159" s="77"/>
      <c r="B159" s="124" t="s">
        <v>417</v>
      </c>
      <c r="C159" s="56" t="s">
        <v>418</v>
      </c>
      <c r="D159" s="155">
        <v>1970</v>
      </c>
      <c r="E159" s="75">
        <v>0</v>
      </c>
      <c r="F159" s="75">
        <v>0</v>
      </c>
      <c r="G159" s="190" t="s">
        <v>830</v>
      </c>
    </row>
    <row r="160" spans="1:7" ht="141.75">
      <c r="A160" s="77"/>
      <c r="B160" s="69" t="s">
        <v>419</v>
      </c>
      <c r="C160" s="39" t="s">
        <v>420</v>
      </c>
      <c r="D160" s="75">
        <v>0</v>
      </c>
      <c r="E160" s="155">
        <v>7890.8</v>
      </c>
      <c r="F160" s="155">
        <v>7581.4</v>
      </c>
      <c r="G160" s="190" t="s">
        <v>831</v>
      </c>
    </row>
    <row r="161" spans="1:7" ht="126">
      <c r="A161" s="77"/>
      <c r="B161" s="69" t="s">
        <v>421</v>
      </c>
      <c r="C161" s="157" t="s">
        <v>422</v>
      </c>
      <c r="D161" s="207">
        <v>3425.6</v>
      </c>
      <c r="E161" s="75">
        <v>0</v>
      </c>
      <c r="F161" s="75">
        <v>0</v>
      </c>
      <c r="G161" s="190" t="s">
        <v>832</v>
      </c>
    </row>
    <row r="162" spans="1:7" ht="47.25">
      <c r="A162" s="77"/>
      <c r="B162" s="65" t="s">
        <v>423</v>
      </c>
      <c r="C162" s="209" t="s">
        <v>424</v>
      </c>
      <c r="D162" s="199">
        <v>3000</v>
      </c>
      <c r="E162" s="75">
        <v>0</v>
      </c>
      <c r="F162" s="75">
        <v>0</v>
      </c>
      <c r="G162" s="190" t="s">
        <v>833</v>
      </c>
    </row>
    <row r="163" spans="1:7" ht="47.25">
      <c r="A163" s="77"/>
      <c r="B163" s="124" t="s">
        <v>425</v>
      </c>
      <c r="C163" s="209" t="s">
        <v>426</v>
      </c>
      <c r="D163" s="199">
        <v>88.7</v>
      </c>
      <c r="E163" s="75">
        <v>0</v>
      </c>
      <c r="F163" s="75">
        <v>0</v>
      </c>
      <c r="G163" s="190" t="s">
        <v>834</v>
      </c>
    </row>
    <row r="164" spans="1:7" ht="49.5" customHeight="1">
      <c r="A164" s="77"/>
      <c r="B164" s="69" t="s">
        <v>606</v>
      </c>
      <c r="C164" s="56" t="s">
        <v>607</v>
      </c>
      <c r="D164" s="155">
        <v>115962.9</v>
      </c>
      <c r="E164" s="75">
        <v>0</v>
      </c>
      <c r="F164" s="75">
        <v>0</v>
      </c>
      <c r="G164" s="228" t="s">
        <v>835</v>
      </c>
    </row>
    <row r="165" spans="1:7" ht="49.5" customHeight="1">
      <c r="A165" s="77"/>
      <c r="B165" s="69" t="s">
        <v>606</v>
      </c>
      <c r="C165" s="56" t="s">
        <v>608</v>
      </c>
      <c r="D165" s="155">
        <v>1739.4</v>
      </c>
      <c r="E165" s="75">
        <v>0</v>
      </c>
      <c r="F165" s="75">
        <v>0</v>
      </c>
      <c r="G165" s="228"/>
    </row>
    <row r="166" spans="1:7" ht="33" customHeight="1">
      <c r="A166" s="77"/>
      <c r="B166" s="69" t="s">
        <v>411</v>
      </c>
      <c r="C166" s="56" t="s">
        <v>412</v>
      </c>
      <c r="D166" s="155">
        <v>3900</v>
      </c>
      <c r="E166" s="75">
        <v>0</v>
      </c>
      <c r="F166" s="75">
        <v>0</v>
      </c>
      <c r="G166" s="190" t="s">
        <v>836</v>
      </c>
    </row>
    <row r="167" spans="1:7" ht="15.75">
      <c r="A167" s="77">
        <v>24</v>
      </c>
      <c r="B167" s="37" t="s">
        <v>118</v>
      </c>
      <c r="C167" s="46"/>
      <c r="D167" s="49">
        <f>SUM(D168:D169)</f>
        <v>9558.2</v>
      </c>
      <c r="E167" s="49">
        <f>SUM(E168:E169)</f>
        <v>0</v>
      </c>
      <c r="F167" s="49">
        <f>SUM(F168:F169)</f>
        <v>0</v>
      </c>
      <c r="G167" s="190"/>
    </row>
    <row r="168" spans="1:7" ht="205.5" customHeight="1">
      <c r="A168" s="77"/>
      <c r="B168" s="38" t="s">
        <v>120</v>
      </c>
      <c r="C168" s="72" t="s">
        <v>119</v>
      </c>
      <c r="D168" s="74">
        <v>9219.2</v>
      </c>
      <c r="E168" s="75">
        <v>0</v>
      </c>
      <c r="F168" s="75">
        <v>0</v>
      </c>
      <c r="G168" s="190" t="s">
        <v>837</v>
      </c>
    </row>
    <row r="169" spans="1:7" ht="47.25" customHeight="1">
      <c r="A169" s="77"/>
      <c r="B169" s="38" t="s">
        <v>88</v>
      </c>
      <c r="C169" s="72" t="s">
        <v>966</v>
      </c>
      <c r="D169" s="74">
        <v>339</v>
      </c>
      <c r="E169" s="75">
        <v>0</v>
      </c>
      <c r="F169" s="75">
        <v>0</v>
      </c>
      <c r="G169" s="190" t="s">
        <v>838</v>
      </c>
    </row>
    <row r="170" spans="1:7" ht="31.5">
      <c r="A170" s="47">
        <v>25</v>
      </c>
      <c r="B170" s="128" t="s">
        <v>275</v>
      </c>
      <c r="C170" s="26"/>
      <c r="D170" s="26">
        <f>D171</f>
        <v>110</v>
      </c>
      <c r="E170" s="26">
        <f>E171</f>
        <v>0</v>
      </c>
      <c r="F170" s="26">
        <f>F171</f>
        <v>0</v>
      </c>
      <c r="G170" s="190"/>
    </row>
    <row r="171" spans="1:7" ht="31.5">
      <c r="A171" s="47"/>
      <c r="B171" s="69" t="s">
        <v>276</v>
      </c>
      <c r="C171" s="39" t="s">
        <v>277</v>
      </c>
      <c r="D171" s="83">
        <v>110</v>
      </c>
      <c r="E171" s="75">
        <v>0</v>
      </c>
      <c r="F171" s="75">
        <v>0</v>
      </c>
      <c r="G171" s="190" t="s">
        <v>839</v>
      </c>
    </row>
    <row r="172" ht="15.75">
      <c r="G172" s="191"/>
    </row>
    <row r="173" ht="15.75">
      <c r="G173" s="191"/>
    </row>
    <row r="174" ht="15.75">
      <c r="G174" s="191"/>
    </row>
    <row r="175" ht="15.75">
      <c r="G175" s="191"/>
    </row>
    <row r="176" ht="15.75">
      <c r="G176" s="191"/>
    </row>
    <row r="177" ht="15.75">
      <c r="G177" s="191"/>
    </row>
    <row r="178" ht="15.75">
      <c r="G178" s="191"/>
    </row>
    <row r="179" ht="15.75">
      <c r="G179" s="191"/>
    </row>
    <row r="180" ht="15.75">
      <c r="G180" s="13"/>
    </row>
    <row r="181" ht="15.75">
      <c r="G181" s="13"/>
    </row>
    <row r="182" ht="15.75">
      <c r="G182" s="13"/>
    </row>
    <row r="183" ht="15.75">
      <c r="G183" s="13"/>
    </row>
    <row r="184" ht="15.75">
      <c r="G184" s="13"/>
    </row>
    <row r="185" ht="15.75">
      <c r="G185" s="13"/>
    </row>
    <row r="186" ht="15.75">
      <c r="G186" s="13"/>
    </row>
    <row r="187" ht="15.75">
      <c r="G187" s="13"/>
    </row>
    <row r="188" ht="15.75">
      <c r="G188" s="13"/>
    </row>
    <row r="189" ht="15.75">
      <c r="G189" s="13"/>
    </row>
    <row r="190" ht="15.75">
      <c r="G190" s="13"/>
    </row>
    <row r="191" ht="15.75">
      <c r="G191" s="13"/>
    </row>
    <row r="192" ht="15.75">
      <c r="G192" s="13"/>
    </row>
    <row r="193" ht="15.75">
      <c r="G193" s="13"/>
    </row>
    <row r="194" ht="15.75">
      <c r="G194" s="13"/>
    </row>
    <row r="195" ht="15.75">
      <c r="G195" s="13"/>
    </row>
    <row r="196" ht="15.75">
      <c r="G196" s="13"/>
    </row>
    <row r="197" ht="15.75">
      <c r="G197" s="13"/>
    </row>
    <row r="198" ht="15.75">
      <c r="G198" s="13"/>
    </row>
    <row r="199" ht="15.75">
      <c r="G199" s="13"/>
    </row>
    <row r="200" ht="15.75">
      <c r="G200" s="13"/>
    </row>
    <row r="201" ht="15.75">
      <c r="G201" s="13"/>
    </row>
    <row r="202" ht="15.75">
      <c r="G202" s="13"/>
    </row>
    <row r="203" ht="15.75">
      <c r="G203" s="13"/>
    </row>
    <row r="204" ht="15.75">
      <c r="G204" s="13"/>
    </row>
  </sheetData>
  <sheetProtection/>
  <autoFilter ref="A6:G171"/>
  <mergeCells count="13">
    <mergeCell ref="B93:B94"/>
    <mergeCell ref="A3:A4"/>
    <mergeCell ref="G129:G130"/>
    <mergeCell ref="G164:G165"/>
    <mergeCell ref="A93:A94"/>
    <mergeCell ref="A1:G1"/>
    <mergeCell ref="B3:B4"/>
    <mergeCell ref="C3:C4"/>
    <mergeCell ref="G3:G4"/>
    <mergeCell ref="B48:B49"/>
    <mergeCell ref="D3:F3"/>
    <mergeCell ref="G48:G49"/>
    <mergeCell ref="A48:A49"/>
  </mergeCells>
  <printOptions/>
  <pageMargins left="0.7874015748031497" right="0.3937007874015748" top="0.7874015748031497" bottom="0.7874015748031497" header="0.3937007874015748" footer="0.15748031496062992"/>
  <pageSetup fitToHeight="55" fitToWidth="1" horizontalDpi="600" verticalDpi="600" orientation="landscape" paperSize="9" scale="61"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8"/>
  <sheetViews>
    <sheetView zoomScale="90" zoomScaleNormal="90" workbookViewId="0" topLeftCell="A1">
      <selection activeCell="F29" sqref="F29"/>
    </sheetView>
  </sheetViews>
  <sheetFormatPr defaultColWidth="9.140625" defaultRowHeight="12.75"/>
  <cols>
    <col min="1" max="1" width="5.00390625" style="10" customWidth="1"/>
    <col min="2" max="2" width="57.57421875" style="13" customWidth="1"/>
    <col min="3" max="5" width="16.28125" style="6" customWidth="1"/>
    <col min="6" max="6" width="57.57421875" style="7" customWidth="1"/>
    <col min="7" max="7" width="16.140625" style="3" customWidth="1"/>
    <col min="8" max="9" width="16.140625" style="6" customWidth="1"/>
    <col min="10" max="16384" width="9.140625" style="3" customWidth="1"/>
  </cols>
  <sheetData>
    <row r="1" spans="1:9" s="1" customFormat="1" ht="15.75">
      <c r="A1" s="230" t="s">
        <v>16</v>
      </c>
      <c r="B1" s="230"/>
      <c r="C1" s="230"/>
      <c r="D1" s="230"/>
      <c r="E1" s="230"/>
      <c r="F1" s="230"/>
      <c r="G1" s="230"/>
      <c r="H1" s="230"/>
      <c r="I1" s="230"/>
    </row>
    <row r="2" spans="1:9" s="1" customFormat="1" ht="15.75">
      <c r="A2" s="10"/>
      <c r="B2" s="19"/>
      <c r="C2" s="8"/>
      <c r="D2" s="8"/>
      <c r="E2" s="8"/>
      <c r="F2" s="19"/>
      <c r="G2" s="2"/>
      <c r="H2" s="8"/>
      <c r="I2" s="8"/>
    </row>
    <row r="3" spans="1:9" s="1" customFormat="1" ht="31.5" customHeight="1">
      <c r="A3" s="241" t="s">
        <v>4</v>
      </c>
      <c r="B3" s="241" t="s">
        <v>6</v>
      </c>
      <c r="C3" s="233" t="s">
        <v>8</v>
      </c>
      <c r="D3" s="234"/>
      <c r="E3" s="234"/>
      <c r="F3" s="241" t="s">
        <v>7</v>
      </c>
      <c r="G3" s="242" t="s">
        <v>8</v>
      </c>
      <c r="H3" s="243"/>
      <c r="I3" s="243"/>
    </row>
    <row r="4" spans="1:9" s="1" customFormat="1" ht="15.75" customHeight="1">
      <c r="A4" s="241"/>
      <c r="B4" s="241"/>
      <c r="C4" s="5" t="s">
        <v>13</v>
      </c>
      <c r="D4" s="5" t="s">
        <v>14</v>
      </c>
      <c r="E4" s="5" t="s">
        <v>15</v>
      </c>
      <c r="F4" s="241"/>
      <c r="G4" s="4" t="s">
        <v>13</v>
      </c>
      <c r="H4" s="5" t="s">
        <v>14</v>
      </c>
      <c r="I4" s="5" t="s">
        <v>15</v>
      </c>
    </row>
    <row r="5" spans="1:9" ht="15.75">
      <c r="A5" s="209">
        <v>1</v>
      </c>
      <c r="B5" s="14">
        <v>2</v>
      </c>
      <c r="C5" s="209">
        <v>3</v>
      </c>
      <c r="D5" s="14">
        <v>4</v>
      </c>
      <c r="E5" s="209">
        <v>5</v>
      </c>
      <c r="F5" s="14">
        <v>6</v>
      </c>
      <c r="G5" s="209">
        <v>7</v>
      </c>
      <c r="H5" s="14">
        <v>8</v>
      </c>
      <c r="I5" s="209">
        <v>9</v>
      </c>
    </row>
    <row r="6" spans="1:9" s="9" customFormat="1" ht="15.75">
      <c r="A6" s="16"/>
      <c r="B6" s="17" t="s">
        <v>5</v>
      </c>
      <c r="C6" s="18">
        <f>C8+C13+C15+C18+C20+C22+C24+C26+C30+C33+C42</f>
        <v>3136573.9</v>
      </c>
      <c r="D6" s="18">
        <f>D8+D13+D15+D18+D20+D22+D24+D26+D30+D33+D42</f>
        <v>894150.7</v>
      </c>
      <c r="E6" s="18">
        <f>E8+E13+E15+E18+E20+E22+E24+E26+E30+E33+E42</f>
        <v>921650.7</v>
      </c>
      <c r="F6" s="20"/>
      <c r="G6" s="18">
        <f>G8+G13+G15+G18+G20+G22+G24+G26+G30+G33+G42</f>
        <v>3136573.9</v>
      </c>
      <c r="H6" s="18">
        <f>H8+H13+H15+H18+H20+H22+H24+H26+H30+H33+H42</f>
        <v>894150.7000000001</v>
      </c>
      <c r="I6" s="18">
        <f>I8+I13+I15+I18+I20+I22+I24+I26+I30+I33+I42</f>
        <v>921650.7000000001</v>
      </c>
    </row>
    <row r="7" spans="1:9" s="44" customFormat="1" ht="15.75">
      <c r="A7" s="43"/>
      <c r="B7" s="197" t="s">
        <v>854</v>
      </c>
      <c r="C7" s="198">
        <f>C21+C31+C32+C34+C35+C36+C37+C38+C39+C40+C41</f>
        <v>2144487.5999999996</v>
      </c>
      <c r="D7" s="63"/>
      <c r="E7" s="63"/>
      <c r="F7" s="177"/>
      <c r="G7" s="198">
        <f>G21+G31+G32+G34+G35+G36+G37+G38+G39+G40+G41</f>
        <v>2144487.5999999996</v>
      </c>
      <c r="H7" s="63"/>
      <c r="I7" s="63"/>
    </row>
    <row r="8" spans="1:9" s="9" customFormat="1" ht="31.5">
      <c r="A8" s="36">
        <v>1</v>
      </c>
      <c r="B8" s="37" t="s">
        <v>297</v>
      </c>
      <c r="C8" s="26">
        <f>SUM(C9:C12)</f>
        <v>195794.80000000002</v>
      </c>
      <c r="D8" s="26">
        <f>SUM(D9:D12)</f>
        <v>587384.2999999999</v>
      </c>
      <c r="E8" s="26">
        <f>SUM(E9:E12)</f>
        <v>587384.2999999999</v>
      </c>
      <c r="F8" s="37" t="s">
        <v>297</v>
      </c>
      <c r="G8" s="26">
        <f>SUM(G9:G11)</f>
        <v>195794.8</v>
      </c>
      <c r="H8" s="26">
        <f>SUM(H9:H11)</f>
        <v>587384.3</v>
      </c>
      <c r="I8" s="26">
        <f>SUM(I9:I11)</f>
        <v>587384.3</v>
      </c>
    </row>
    <row r="9" spans="1:9" s="9" customFormat="1" ht="111" customHeight="1">
      <c r="A9" s="43"/>
      <c r="B9" s="38" t="s">
        <v>894</v>
      </c>
      <c r="C9" s="210"/>
      <c r="D9" s="210"/>
      <c r="E9" s="210"/>
      <c r="F9" s="232" t="s">
        <v>895</v>
      </c>
      <c r="G9" s="237">
        <v>195794.8</v>
      </c>
      <c r="H9" s="240">
        <v>587384.3</v>
      </c>
      <c r="I9" s="240">
        <v>587384.3</v>
      </c>
    </row>
    <row r="10" spans="1:9" s="9" customFormat="1" ht="15.75">
      <c r="A10" s="43"/>
      <c r="B10" s="131" t="s">
        <v>314</v>
      </c>
      <c r="C10" s="210">
        <v>187644.2</v>
      </c>
      <c r="D10" s="210">
        <v>562932.7</v>
      </c>
      <c r="E10" s="210">
        <v>562932.7</v>
      </c>
      <c r="F10" s="232"/>
      <c r="G10" s="237"/>
      <c r="H10" s="240"/>
      <c r="I10" s="240"/>
    </row>
    <row r="11" spans="1:9" s="9" customFormat="1" ht="15.75">
      <c r="A11" s="43"/>
      <c r="B11" s="131" t="s">
        <v>315</v>
      </c>
      <c r="C11" s="210">
        <v>7838.1</v>
      </c>
      <c r="D11" s="210">
        <v>23514.2</v>
      </c>
      <c r="E11" s="210">
        <v>23514.2</v>
      </c>
      <c r="F11" s="232"/>
      <c r="G11" s="237"/>
      <c r="H11" s="240"/>
      <c r="I11" s="240"/>
    </row>
    <row r="12" spans="1:9" s="9" customFormat="1" ht="15.75">
      <c r="A12" s="43"/>
      <c r="B12" s="131" t="s">
        <v>316</v>
      </c>
      <c r="C12" s="210">
        <v>312.5</v>
      </c>
      <c r="D12" s="210">
        <v>937.4</v>
      </c>
      <c r="E12" s="210">
        <v>937.4</v>
      </c>
      <c r="F12" s="232"/>
      <c r="G12" s="237"/>
      <c r="H12" s="240"/>
      <c r="I12" s="240"/>
    </row>
    <row r="13" spans="1:9" s="9" customFormat="1" ht="31.5">
      <c r="A13" s="88">
        <v>2</v>
      </c>
      <c r="B13" s="66" t="s">
        <v>266</v>
      </c>
      <c r="C13" s="26">
        <f>C14</f>
        <v>1901.2</v>
      </c>
      <c r="D13" s="26">
        <f>D14</f>
        <v>0</v>
      </c>
      <c r="E13" s="26">
        <f>E14</f>
        <v>0</v>
      </c>
      <c r="F13" s="66" t="s">
        <v>266</v>
      </c>
      <c r="G13" s="26">
        <f>G14</f>
        <v>1901.2</v>
      </c>
      <c r="H13" s="26">
        <f>H14</f>
        <v>0</v>
      </c>
      <c r="I13" s="26">
        <f>I14</f>
        <v>0</v>
      </c>
    </row>
    <row r="14" spans="1:9" s="9" customFormat="1" ht="126">
      <c r="A14" s="43"/>
      <c r="B14" s="57" t="s">
        <v>596</v>
      </c>
      <c r="C14" s="210">
        <v>1901.2</v>
      </c>
      <c r="D14" s="210">
        <v>0</v>
      </c>
      <c r="E14" s="210">
        <v>0</v>
      </c>
      <c r="F14" s="38" t="s">
        <v>936</v>
      </c>
      <c r="G14" s="74">
        <v>1901.2</v>
      </c>
      <c r="H14" s="210">
        <v>0</v>
      </c>
      <c r="I14" s="210">
        <v>0</v>
      </c>
    </row>
    <row r="15" spans="1:9" s="44" customFormat="1" ht="31.5">
      <c r="A15" s="88">
        <v>3</v>
      </c>
      <c r="B15" s="37" t="s">
        <v>155</v>
      </c>
      <c r="C15" s="26">
        <f>SUM(C16:C17)</f>
        <v>104292.5</v>
      </c>
      <c r="D15" s="26">
        <f>SUM(D16:D17)</f>
        <v>0</v>
      </c>
      <c r="E15" s="26">
        <f>SUM(E16:E17)</f>
        <v>0</v>
      </c>
      <c r="F15" s="37" t="s">
        <v>155</v>
      </c>
      <c r="G15" s="26">
        <f>SUM(G16:G17)</f>
        <v>104292.5</v>
      </c>
      <c r="H15" s="26">
        <f>SUM(H16:H17)</f>
        <v>0</v>
      </c>
      <c r="I15" s="26">
        <f>SUM(I16:I17)</f>
        <v>0</v>
      </c>
    </row>
    <row r="16" spans="1:9" s="44" customFormat="1" ht="141.75">
      <c r="A16" s="43"/>
      <c r="B16" s="38" t="s">
        <v>158</v>
      </c>
      <c r="C16" s="210">
        <v>79292.5</v>
      </c>
      <c r="D16" s="210">
        <v>0</v>
      </c>
      <c r="E16" s="210">
        <v>0</v>
      </c>
      <c r="F16" s="38" t="s">
        <v>900</v>
      </c>
      <c r="G16" s="74">
        <v>79292.5</v>
      </c>
      <c r="H16" s="210">
        <v>0</v>
      </c>
      <c r="I16" s="210">
        <v>0</v>
      </c>
    </row>
    <row r="17" spans="1:9" s="44" customFormat="1" ht="220.5">
      <c r="A17" s="43"/>
      <c r="B17" s="68" t="s">
        <v>497</v>
      </c>
      <c r="C17" s="210">
        <v>25000</v>
      </c>
      <c r="D17" s="210">
        <v>0</v>
      </c>
      <c r="E17" s="210">
        <v>0</v>
      </c>
      <c r="F17" s="38" t="s">
        <v>899</v>
      </c>
      <c r="G17" s="74">
        <v>25000</v>
      </c>
      <c r="H17" s="210">
        <v>0</v>
      </c>
      <c r="I17" s="210">
        <v>0</v>
      </c>
    </row>
    <row r="18" spans="1:9" s="12" customFormat="1" ht="31.5">
      <c r="A18" s="88">
        <v>4</v>
      </c>
      <c r="B18" s="66" t="s">
        <v>77</v>
      </c>
      <c r="C18" s="26">
        <f>C19</f>
        <v>0.6</v>
      </c>
      <c r="D18" s="26">
        <f>D19</f>
        <v>0</v>
      </c>
      <c r="E18" s="26">
        <f>E19</f>
        <v>0</v>
      </c>
      <c r="F18" s="66" t="s">
        <v>77</v>
      </c>
      <c r="G18" s="26">
        <f>G19</f>
        <v>0.6</v>
      </c>
      <c r="H18" s="26">
        <f>H19</f>
        <v>0</v>
      </c>
      <c r="I18" s="26">
        <f>I19</f>
        <v>0</v>
      </c>
    </row>
    <row r="19" spans="1:9" s="12" customFormat="1" ht="117.75" customHeight="1">
      <c r="A19" s="43"/>
      <c r="B19" s="67" t="s">
        <v>123</v>
      </c>
      <c r="C19" s="210">
        <v>0.6</v>
      </c>
      <c r="D19" s="210">
        <v>0</v>
      </c>
      <c r="E19" s="210">
        <v>0</v>
      </c>
      <c r="F19" s="38" t="s">
        <v>893</v>
      </c>
      <c r="G19" s="74">
        <v>0.6</v>
      </c>
      <c r="H19" s="210">
        <v>0</v>
      </c>
      <c r="I19" s="210">
        <v>0</v>
      </c>
    </row>
    <row r="20" spans="1:9" s="12" customFormat="1" ht="31.5">
      <c r="A20" s="91">
        <v>5</v>
      </c>
      <c r="B20" s="37" t="s">
        <v>25</v>
      </c>
      <c r="C20" s="26">
        <f>C21</f>
        <v>7010.5</v>
      </c>
      <c r="D20" s="26">
        <f>D21</f>
        <v>0</v>
      </c>
      <c r="E20" s="26">
        <f>E21</f>
        <v>0</v>
      </c>
      <c r="F20" s="37" t="s">
        <v>25</v>
      </c>
      <c r="G20" s="63">
        <f>G21</f>
        <v>7010.5</v>
      </c>
      <c r="H20" s="26">
        <f>H21</f>
        <v>0</v>
      </c>
      <c r="I20" s="26">
        <f>I21</f>
        <v>0</v>
      </c>
    </row>
    <row r="21" spans="1:9" s="12" customFormat="1" ht="189">
      <c r="A21" s="43"/>
      <c r="B21" s="38" t="s">
        <v>653</v>
      </c>
      <c r="C21" s="199">
        <v>7010.5</v>
      </c>
      <c r="D21" s="210">
        <v>0</v>
      </c>
      <c r="E21" s="210">
        <v>0</v>
      </c>
      <c r="F21" s="38" t="s">
        <v>927</v>
      </c>
      <c r="G21" s="199">
        <v>7010.5</v>
      </c>
      <c r="H21" s="210">
        <v>0</v>
      </c>
      <c r="I21" s="210">
        <v>0</v>
      </c>
    </row>
    <row r="22" spans="1:9" s="12" customFormat="1" ht="15.75">
      <c r="A22" s="91">
        <v>6</v>
      </c>
      <c r="B22" s="48" t="s">
        <v>179</v>
      </c>
      <c r="C22" s="26">
        <f>C23</f>
        <v>0</v>
      </c>
      <c r="D22" s="26">
        <f>D23</f>
        <v>49000</v>
      </c>
      <c r="E22" s="26">
        <f>E23</f>
        <v>76500</v>
      </c>
      <c r="F22" s="48" t="s">
        <v>176</v>
      </c>
      <c r="G22" s="26">
        <f>G23</f>
        <v>0</v>
      </c>
      <c r="H22" s="26">
        <f>H23</f>
        <v>49000</v>
      </c>
      <c r="I22" s="26">
        <f>I23</f>
        <v>76500</v>
      </c>
    </row>
    <row r="23" spans="1:9" s="12" customFormat="1" ht="165.75" customHeight="1">
      <c r="A23" s="43"/>
      <c r="B23" s="79" t="s">
        <v>889</v>
      </c>
      <c r="C23" s="210">
        <v>0</v>
      </c>
      <c r="D23" s="210">
        <v>49000</v>
      </c>
      <c r="E23" s="210">
        <v>76500</v>
      </c>
      <c r="F23" s="79" t="s">
        <v>898</v>
      </c>
      <c r="G23" s="74">
        <v>0</v>
      </c>
      <c r="H23" s="210">
        <v>49000</v>
      </c>
      <c r="I23" s="210">
        <v>76500</v>
      </c>
    </row>
    <row r="24" spans="1:9" s="12" customFormat="1" ht="15.75">
      <c r="A24" s="91">
        <v>7</v>
      </c>
      <c r="B24" s="48" t="s">
        <v>179</v>
      </c>
      <c r="C24" s="26">
        <f>C25</f>
        <v>-15.8</v>
      </c>
      <c r="D24" s="26">
        <f>D25</f>
        <v>0</v>
      </c>
      <c r="E24" s="26">
        <f>E25</f>
        <v>0</v>
      </c>
      <c r="F24" s="48" t="s">
        <v>179</v>
      </c>
      <c r="G24" s="26">
        <f>G25</f>
        <v>-15.8</v>
      </c>
      <c r="H24" s="26">
        <f>H25</f>
        <v>0</v>
      </c>
      <c r="I24" s="26">
        <f>I25</f>
        <v>0</v>
      </c>
    </row>
    <row r="25" spans="1:9" s="12" customFormat="1" ht="226.5" customHeight="1">
      <c r="A25" s="43"/>
      <c r="B25" s="38" t="s">
        <v>217</v>
      </c>
      <c r="C25" s="46">
        <v>-15.8</v>
      </c>
      <c r="D25" s="210">
        <v>0</v>
      </c>
      <c r="E25" s="210">
        <v>0</v>
      </c>
      <c r="F25" s="38" t="s">
        <v>901</v>
      </c>
      <c r="G25" s="50">
        <v>-15.8</v>
      </c>
      <c r="H25" s="210">
        <v>0</v>
      </c>
      <c r="I25" s="210">
        <v>0</v>
      </c>
    </row>
    <row r="26" spans="1:9" s="87" customFormat="1" ht="31.5">
      <c r="A26" s="91">
        <v>8</v>
      </c>
      <c r="B26" s="61" t="s">
        <v>130</v>
      </c>
      <c r="C26" s="63">
        <f>SUM(C27:C29)</f>
        <v>316758.2</v>
      </c>
      <c r="D26" s="63">
        <f>SUM(D27:D29)</f>
        <v>0</v>
      </c>
      <c r="E26" s="63">
        <f>SUM(E27:E29)</f>
        <v>0</v>
      </c>
      <c r="F26" s="61" t="s">
        <v>130</v>
      </c>
      <c r="G26" s="63">
        <f>SUM(G27:G29)</f>
        <v>316758.2</v>
      </c>
      <c r="H26" s="63">
        <f>SUM(H27:H29)</f>
        <v>0</v>
      </c>
      <c r="I26" s="63">
        <f>SUM(I27:I29)</f>
        <v>0</v>
      </c>
    </row>
    <row r="27" spans="1:9" s="12" customFormat="1" ht="346.5">
      <c r="A27" s="47"/>
      <c r="B27" s="79" t="s">
        <v>169</v>
      </c>
      <c r="C27" s="210">
        <f>52500+180000</f>
        <v>232500</v>
      </c>
      <c r="D27" s="210">
        <v>0</v>
      </c>
      <c r="E27" s="210">
        <v>0</v>
      </c>
      <c r="F27" s="79" t="s">
        <v>905</v>
      </c>
      <c r="G27" s="74">
        <v>232500</v>
      </c>
      <c r="H27" s="210">
        <v>0</v>
      </c>
      <c r="I27" s="210">
        <v>0</v>
      </c>
    </row>
    <row r="28" spans="1:9" s="12" customFormat="1" ht="161.25" customHeight="1">
      <c r="A28" s="47"/>
      <c r="B28" s="38" t="s">
        <v>168</v>
      </c>
      <c r="C28" s="210">
        <v>76715.3</v>
      </c>
      <c r="D28" s="210">
        <v>0</v>
      </c>
      <c r="E28" s="210">
        <v>0</v>
      </c>
      <c r="F28" s="38" t="s">
        <v>903</v>
      </c>
      <c r="G28" s="74">
        <v>76715.3</v>
      </c>
      <c r="H28" s="210">
        <v>0</v>
      </c>
      <c r="I28" s="210">
        <v>0</v>
      </c>
    </row>
    <row r="29" spans="1:9" ht="321" customHeight="1">
      <c r="A29" s="47"/>
      <c r="B29" s="38" t="s">
        <v>904</v>
      </c>
      <c r="C29" s="210">
        <v>7542.9</v>
      </c>
      <c r="D29" s="210">
        <v>0</v>
      </c>
      <c r="E29" s="210">
        <v>0</v>
      </c>
      <c r="F29" s="95" t="s">
        <v>928</v>
      </c>
      <c r="G29" s="74">
        <v>7542.9</v>
      </c>
      <c r="H29" s="210">
        <v>0</v>
      </c>
      <c r="I29" s="210">
        <v>0</v>
      </c>
    </row>
    <row r="30" spans="1:9" s="80" customFormat="1" ht="16.5" customHeight="1">
      <c r="A30" s="47">
        <v>9</v>
      </c>
      <c r="B30" s="151" t="s">
        <v>364</v>
      </c>
      <c r="C30" s="63">
        <f>C31+C32</f>
        <v>1500800</v>
      </c>
      <c r="D30" s="63">
        <f>D31+D32</f>
        <v>0</v>
      </c>
      <c r="E30" s="63">
        <f>E31+E32</f>
        <v>0</v>
      </c>
      <c r="F30" s="84" t="s">
        <v>21</v>
      </c>
      <c r="G30" s="63">
        <f>G31+G32</f>
        <v>1500800</v>
      </c>
      <c r="H30" s="63">
        <f>H31+H32</f>
        <v>0</v>
      </c>
      <c r="I30" s="63">
        <f>I31+I32</f>
        <v>0</v>
      </c>
    </row>
    <row r="31" spans="1:9" ht="222" customHeight="1">
      <c r="A31" s="47"/>
      <c r="B31" s="57" t="s">
        <v>376</v>
      </c>
      <c r="C31" s="200">
        <v>1409483</v>
      </c>
      <c r="D31" s="50">
        <v>0</v>
      </c>
      <c r="E31" s="50">
        <v>0</v>
      </c>
      <c r="F31" s="57" t="s">
        <v>929</v>
      </c>
      <c r="G31" s="200">
        <v>1487000</v>
      </c>
      <c r="H31" s="50">
        <v>0</v>
      </c>
      <c r="I31" s="50">
        <v>0</v>
      </c>
    </row>
    <row r="32" spans="1:9" ht="217.5" customHeight="1">
      <c r="A32" s="47"/>
      <c r="B32" s="57" t="s">
        <v>377</v>
      </c>
      <c r="C32" s="200">
        <v>91317</v>
      </c>
      <c r="D32" s="50"/>
      <c r="E32" s="50"/>
      <c r="F32" s="148" t="s">
        <v>930</v>
      </c>
      <c r="G32" s="200">
        <v>13800</v>
      </c>
      <c r="H32" s="50">
        <v>0</v>
      </c>
      <c r="I32" s="50">
        <v>0</v>
      </c>
    </row>
    <row r="33" spans="1:9" s="1" customFormat="1" ht="15.75" customHeight="1">
      <c r="A33" s="47">
        <v>10</v>
      </c>
      <c r="B33" s="151" t="s">
        <v>364</v>
      </c>
      <c r="C33" s="26">
        <f>SUM(C34:C41)</f>
        <v>636677.1</v>
      </c>
      <c r="D33" s="26">
        <f>SUM(D34:D41)</f>
        <v>0</v>
      </c>
      <c r="E33" s="26">
        <f>SUM(E34:E41)</f>
        <v>0</v>
      </c>
      <c r="F33" s="151" t="s">
        <v>364</v>
      </c>
      <c r="G33" s="26">
        <f>SUM(G34:G41)</f>
        <v>636677.1</v>
      </c>
      <c r="H33" s="26">
        <f>SUM(H34:H41)</f>
        <v>0</v>
      </c>
      <c r="I33" s="26">
        <f>SUM(I34:I41)</f>
        <v>0</v>
      </c>
    </row>
    <row r="34" spans="1:9" ht="94.5">
      <c r="A34" s="47"/>
      <c r="B34" s="57" t="s">
        <v>375</v>
      </c>
      <c r="C34" s="200">
        <v>40000</v>
      </c>
      <c r="D34" s="50">
        <v>0</v>
      </c>
      <c r="E34" s="50">
        <v>0</v>
      </c>
      <c r="F34" s="147" t="s">
        <v>902</v>
      </c>
      <c r="G34" s="200">
        <v>40000</v>
      </c>
      <c r="H34" s="210">
        <v>0</v>
      </c>
      <c r="I34" s="210">
        <v>0</v>
      </c>
    </row>
    <row r="35" spans="1:9" ht="234" customHeight="1">
      <c r="A35" s="47"/>
      <c r="B35" s="57" t="s">
        <v>380</v>
      </c>
      <c r="C35" s="200">
        <f>58559.5+78462.7</f>
        <v>137022.2</v>
      </c>
      <c r="D35" s="50">
        <v>0</v>
      </c>
      <c r="E35" s="50">
        <v>0</v>
      </c>
      <c r="F35" s="149" t="s">
        <v>931</v>
      </c>
      <c r="G35" s="200">
        <v>58559.5</v>
      </c>
      <c r="H35" s="50">
        <v>0</v>
      </c>
      <c r="I35" s="50">
        <v>0</v>
      </c>
    </row>
    <row r="36" spans="1:9" ht="331.5" customHeight="1">
      <c r="A36" s="47"/>
      <c r="B36" s="57" t="s">
        <v>674</v>
      </c>
      <c r="C36" s="200">
        <v>79556.4</v>
      </c>
      <c r="D36" s="51"/>
      <c r="E36" s="51"/>
      <c r="F36" s="149" t="s">
        <v>932</v>
      </c>
      <c r="G36" s="200">
        <v>197403.7</v>
      </c>
      <c r="H36" s="50"/>
      <c r="I36" s="50"/>
    </row>
    <row r="37" spans="1:9" ht="141.75">
      <c r="A37" s="47"/>
      <c r="B37" s="57" t="s">
        <v>672</v>
      </c>
      <c r="C37" s="200">
        <v>39384.6</v>
      </c>
      <c r="D37" s="51"/>
      <c r="E37" s="51"/>
      <c r="F37" s="149"/>
      <c r="G37" s="51"/>
      <c r="H37" s="50"/>
      <c r="I37" s="50"/>
    </row>
    <row r="38" spans="1:9" ht="165" customHeight="1">
      <c r="A38" s="47"/>
      <c r="B38" s="57" t="s">
        <v>378</v>
      </c>
      <c r="C38" s="200">
        <v>8039.9</v>
      </c>
      <c r="D38" s="50">
        <v>0</v>
      </c>
      <c r="E38" s="50">
        <v>0</v>
      </c>
      <c r="F38" s="150" t="s">
        <v>933</v>
      </c>
      <c r="G38" s="200">
        <v>8039.9</v>
      </c>
      <c r="H38" s="50">
        <v>0</v>
      </c>
      <c r="I38" s="50">
        <v>0</v>
      </c>
    </row>
    <row r="39" spans="1:9" ht="94.5">
      <c r="A39" s="47"/>
      <c r="B39" s="57" t="s">
        <v>381</v>
      </c>
      <c r="C39" s="200">
        <f>104433.9+141492.5</f>
        <v>245926.4</v>
      </c>
      <c r="D39" s="50">
        <v>0</v>
      </c>
      <c r="E39" s="50">
        <v>0</v>
      </c>
      <c r="F39" s="238" t="s">
        <v>934</v>
      </c>
      <c r="G39" s="239">
        <v>130541.9</v>
      </c>
      <c r="H39" s="236">
        <v>0</v>
      </c>
      <c r="I39" s="236">
        <v>0</v>
      </c>
    </row>
    <row r="40" spans="1:9" ht="210" customHeight="1">
      <c r="A40" s="47"/>
      <c r="B40" s="57" t="s">
        <v>382</v>
      </c>
      <c r="C40" s="200">
        <f>26108+60639.6</f>
        <v>86747.6</v>
      </c>
      <c r="D40" s="50">
        <v>0</v>
      </c>
      <c r="E40" s="50">
        <v>0</v>
      </c>
      <c r="F40" s="238"/>
      <c r="G40" s="239"/>
      <c r="H40" s="236"/>
      <c r="I40" s="236"/>
    </row>
    <row r="41" spans="1:9" ht="261" customHeight="1">
      <c r="A41" s="91"/>
      <c r="B41" s="181"/>
      <c r="C41" s="182"/>
      <c r="D41" s="74"/>
      <c r="E41" s="74"/>
      <c r="F41" s="148" t="s">
        <v>935</v>
      </c>
      <c r="G41" s="200">
        <v>202132.1</v>
      </c>
      <c r="H41" s="50"/>
      <c r="I41" s="50"/>
    </row>
    <row r="42" spans="1:9" ht="31.5">
      <c r="A42" s="47">
        <v>11</v>
      </c>
      <c r="B42" s="37" t="s">
        <v>400</v>
      </c>
      <c r="C42" s="26">
        <f>SUM(C43:C46)</f>
        <v>373354.8</v>
      </c>
      <c r="D42" s="26">
        <f>SUM(D43:D46)</f>
        <v>257766.4</v>
      </c>
      <c r="E42" s="26">
        <f>SUM(E43:E46)</f>
        <v>257766.4</v>
      </c>
      <c r="F42" s="37" t="s">
        <v>400</v>
      </c>
      <c r="G42" s="26">
        <f>SUM(G43:G46)</f>
        <v>373354.8</v>
      </c>
      <c r="H42" s="26">
        <f>SUM(H43:H46)</f>
        <v>257766.4</v>
      </c>
      <c r="I42" s="26">
        <f>SUM(I43:I46)</f>
        <v>257766.4</v>
      </c>
    </row>
    <row r="43" spans="1:9" ht="114" customHeight="1">
      <c r="A43" s="47"/>
      <c r="B43" s="38" t="s">
        <v>427</v>
      </c>
      <c r="C43" s="210">
        <f>34.3+17.3</f>
        <v>51.599999999999994</v>
      </c>
      <c r="D43" s="210">
        <v>0</v>
      </c>
      <c r="E43" s="210">
        <v>0</v>
      </c>
      <c r="F43" s="38" t="s">
        <v>892</v>
      </c>
      <c r="G43" s="210">
        <f>34.3+17.3</f>
        <v>51.599999999999994</v>
      </c>
      <c r="H43" s="210">
        <v>0</v>
      </c>
      <c r="I43" s="210">
        <v>0</v>
      </c>
    </row>
    <row r="44" spans="1:9" ht="126">
      <c r="A44" s="47"/>
      <c r="B44" s="57" t="s">
        <v>428</v>
      </c>
      <c r="C44" s="210">
        <v>296.9</v>
      </c>
      <c r="D44" s="210">
        <v>0</v>
      </c>
      <c r="E44" s="210">
        <v>0</v>
      </c>
      <c r="F44" s="158" t="s">
        <v>891</v>
      </c>
      <c r="G44" s="210">
        <v>296.9</v>
      </c>
      <c r="H44" s="210">
        <v>0</v>
      </c>
      <c r="I44" s="210">
        <v>0</v>
      </c>
    </row>
    <row r="45" spans="1:9" ht="129.75" customHeight="1">
      <c r="A45" s="47"/>
      <c r="B45" s="57" t="s">
        <v>429</v>
      </c>
      <c r="C45" s="210">
        <v>373006.3</v>
      </c>
      <c r="D45" s="210">
        <v>0</v>
      </c>
      <c r="E45" s="210">
        <v>0</v>
      </c>
      <c r="F45" s="158" t="s">
        <v>896</v>
      </c>
      <c r="G45" s="74">
        <v>373006.3</v>
      </c>
      <c r="H45" s="51">
        <v>0</v>
      </c>
      <c r="I45" s="51">
        <v>0</v>
      </c>
    </row>
    <row r="46" spans="1:9" ht="145.5" customHeight="1">
      <c r="A46" s="47"/>
      <c r="B46" s="57" t="s">
        <v>660</v>
      </c>
      <c r="C46" s="210">
        <v>0</v>
      </c>
      <c r="D46" s="210">
        <v>257766.4</v>
      </c>
      <c r="E46" s="210">
        <v>257766.4</v>
      </c>
      <c r="F46" s="158" t="s">
        <v>897</v>
      </c>
      <c r="G46" s="51">
        <v>0</v>
      </c>
      <c r="H46" s="210">
        <v>257766.4</v>
      </c>
      <c r="I46" s="210">
        <v>257766.4</v>
      </c>
    </row>
    <row r="47" ht="15.75">
      <c r="G47" s="11"/>
    </row>
    <row r="48" spans="6:9" ht="15.75">
      <c r="F48" s="172" t="s">
        <v>597</v>
      </c>
      <c r="G48" s="173">
        <f>SUM(G49:G52)</f>
        <v>3136573.9</v>
      </c>
      <c r="H48" s="173">
        <f>SUM(H49:H52)</f>
        <v>894150.7000000001</v>
      </c>
      <c r="I48" s="173">
        <f>SUM(I49:I52)</f>
        <v>921650.7000000001</v>
      </c>
    </row>
    <row r="49" spans="6:9" ht="15.75">
      <c r="F49" s="174" t="s">
        <v>598</v>
      </c>
      <c r="G49" s="175">
        <f>G9+G14+G16+G17+G19+G21+G23+G27+G28+G29+G31+G32+G35+G36+G38+G39+G41+G45+G46</f>
        <v>3096241.1999999997</v>
      </c>
      <c r="H49" s="175">
        <f>H9+H14+H16+H17+H19+H21+H23+H27+H28+H31+H32+I39+H45+H46</f>
        <v>894150.7000000001</v>
      </c>
      <c r="I49" s="175">
        <f>I9+I14+I16+I17+I19+I21+I23+I27+I28+I31+I32+I45+I46</f>
        <v>921650.7000000001</v>
      </c>
    </row>
    <row r="50" spans="6:9" ht="15.75">
      <c r="F50" s="174" t="s">
        <v>599</v>
      </c>
      <c r="G50" s="11">
        <f>G43+G44</f>
        <v>348.5</v>
      </c>
      <c r="H50" s="11">
        <f>H43+H44</f>
        <v>0</v>
      </c>
      <c r="I50" s="11">
        <f>I43+I44</f>
        <v>0</v>
      </c>
    </row>
    <row r="51" spans="6:9" ht="15.75">
      <c r="F51" s="174" t="s">
        <v>600</v>
      </c>
      <c r="G51" s="11">
        <f>G25</f>
        <v>-15.8</v>
      </c>
      <c r="H51" s="11">
        <f>H25</f>
        <v>0</v>
      </c>
      <c r="I51" s="11">
        <f>I25</f>
        <v>0</v>
      </c>
    </row>
    <row r="52" spans="6:9" ht="15.75">
      <c r="F52" s="55" t="s">
        <v>601</v>
      </c>
      <c r="G52" s="11">
        <f>G34</f>
        <v>40000</v>
      </c>
      <c r="H52" s="11">
        <f>H34</f>
        <v>0</v>
      </c>
      <c r="I52" s="11">
        <f>I34</f>
        <v>0</v>
      </c>
    </row>
    <row r="53" ht="15.75">
      <c r="G53" s="11"/>
    </row>
    <row r="54" spans="7:9" ht="15.75">
      <c r="G54" s="11"/>
      <c r="H54" s="11"/>
      <c r="I54" s="11"/>
    </row>
    <row r="55" ht="15.75">
      <c r="G55" s="11"/>
    </row>
    <row r="56" ht="15.75">
      <c r="G56" s="11"/>
    </row>
    <row r="57" ht="15.75">
      <c r="G57" s="11"/>
    </row>
    <row r="58" ht="15.75">
      <c r="G58" s="11"/>
    </row>
    <row r="59" ht="15.75">
      <c r="G59" s="11"/>
    </row>
    <row r="60" ht="15.75">
      <c r="G60" s="11"/>
    </row>
    <row r="61" ht="15.75">
      <c r="G61" s="11"/>
    </row>
    <row r="62" ht="15.75">
      <c r="G62" s="11"/>
    </row>
    <row r="63" ht="15.75">
      <c r="G63" s="11"/>
    </row>
    <row r="64" ht="15.75">
      <c r="G64" s="11"/>
    </row>
    <row r="65" ht="15.75">
      <c r="G65" s="11"/>
    </row>
    <row r="66" ht="15.75">
      <c r="G66" s="11"/>
    </row>
    <row r="67" ht="15.75">
      <c r="G67" s="11"/>
    </row>
    <row r="68" ht="15.75">
      <c r="G68" s="11"/>
    </row>
    <row r="69" ht="15.75">
      <c r="G69" s="11"/>
    </row>
    <row r="70" ht="15.75">
      <c r="G70" s="11"/>
    </row>
    <row r="71" ht="15.75">
      <c r="G71" s="11"/>
    </row>
    <row r="72" ht="15.75">
      <c r="G72" s="11"/>
    </row>
    <row r="73" ht="15.75">
      <c r="G73" s="11"/>
    </row>
    <row r="74" ht="15.75">
      <c r="G74" s="11"/>
    </row>
    <row r="75" ht="15.75">
      <c r="G75" s="11"/>
    </row>
    <row r="76" ht="15.75">
      <c r="G76" s="11"/>
    </row>
    <row r="77" ht="15.75">
      <c r="G77" s="11"/>
    </row>
    <row r="78" ht="15.75">
      <c r="G78" s="11"/>
    </row>
    <row r="79" ht="15.75">
      <c r="G79" s="11"/>
    </row>
    <row r="80" ht="15.75">
      <c r="G80" s="11"/>
    </row>
    <row r="81" ht="15.75">
      <c r="G81" s="11"/>
    </row>
    <row r="82" ht="15.75">
      <c r="G82" s="11"/>
    </row>
    <row r="83" ht="15.75">
      <c r="G83" s="11"/>
    </row>
    <row r="84" ht="15.75">
      <c r="G84" s="11"/>
    </row>
    <row r="85" ht="15.75">
      <c r="G85" s="11"/>
    </row>
    <row r="86" ht="15.75">
      <c r="G86" s="11"/>
    </row>
    <row r="87" ht="15.75">
      <c r="G87" s="11"/>
    </row>
    <row r="88" ht="15.75">
      <c r="G88" s="11"/>
    </row>
    <row r="89" ht="15.75">
      <c r="G89" s="11"/>
    </row>
    <row r="90" ht="15.75">
      <c r="G90" s="11"/>
    </row>
    <row r="91" ht="15.75">
      <c r="G91" s="11"/>
    </row>
    <row r="92" ht="15.75">
      <c r="G92" s="11"/>
    </row>
    <row r="93" ht="15.75">
      <c r="G93" s="11"/>
    </row>
    <row r="94" ht="15.75">
      <c r="G94" s="11"/>
    </row>
    <row r="95" ht="15.75">
      <c r="G95" s="11"/>
    </row>
    <row r="96" ht="15.75">
      <c r="G96" s="11"/>
    </row>
    <row r="97" ht="15.75">
      <c r="G97" s="11"/>
    </row>
    <row r="98" ht="15.75">
      <c r="G98" s="11"/>
    </row>
    <row r="99" ht="15.75">
      <c r="G99" s="11"/>
    </row>
    <row r="100" ht="15.75">
      <c r="G100" s="11"/>
    </row>
    <row r="101" ht="15.75">
      <c r="G101" s="11"/>
    </row>
    <row r="102" ht="15.75">
      <c r="G102" s="11"/>
    </row>
    <row r="103" ht="15.75">
      <c r="G103" s="11"/>
    </row>
    <row r="104" ht="15.75">
      <c r="G104" s="11"/>
    </row>
    <row r="105" ht="15.75">
      <c r="G105" s="11"/>
    </row>
    <row r="106" ht="15.75">
      <c r="G106" s="11"/>
    </row>
    <row r="107" ht="15.75">
      <c r="G107" s="11"/>
    </row>
    <row r="108" ht="15.75">
      <c r="G108" s="11"/>
    </row>
    <row r="109" ht="15.75">
      <c r="G109" s="11"/>
    </row>
    <row r="110" ht="15.75">
      <c r="G110" s="11"/>
    </row>
    <row r="111" ht="15.75">
      <c r="G111" s="11"/>
    </row>
    <row r="112" ht="15.75">
      <c r="G112" s="11"/>
    </row>
    <row r="113" ht="15.75">
      <c r="G113" s="11"/>
    </row>
    <row r="114" ht="15.75">
      <c r="G114" s="11"/>
    </row>
    <row r="115" ht="15.75">
      <c r="G115" s="11"/>
    </row>
    <row r="116" ht="15.75">
      <c r="G116" s="11"/>
    </row>
    <row r="117" ht="15.75">
      <c r="G117" s="11"/>
    </row>
    <row r="118" ht="15.75">
      <c r="G118" s="11"/>
    </row>
  </sheetData>
  <sheetProtection/>
  <autoFilter ref="A6:G46"/>
  <mergeCells count="14">
    <mergeCell ref="A3:A4"/>
    <mergeCell ref="B3:B4"/>
    <mergeCell ref="C3:E3"/>
    <mergeCell ref="G3:I3"/>
    <mergeCell ref="F3:F4"/>
    <mergeCell ref="A1:I1"/>
    <mergeCell ref="I39:I40"/>
    <mergeCell ref="F9:F12"/>
    <mergeCell ref="G9:G12"/>
    <mergeCell ref="F39:F40"/>
    <mergeCell ref="G39:G40"/>
    <mergeCell ref="H39:H40"/>
    <mergeCell ref="H9:H12"/>
    <mergeCell ref="I9:I12"/>
  </mergeCells>
  <printOptions/>
  <pageMargins left="0.3937007874015748" right="0.3937007874015748" top="0.7874015748031497" bottom="0.5905511811023623" header="0.3937007874015748" footer="0.15748031496062992"/>
  <pageSetup fitToHeight="55" fitToWidth="1" horizontalDpi="600" verticalDpi="600" orientation="landscape" paperSize="9" scale="65"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145"/>
  <sheetViews>
    <sheetView zoomScale="90" zoomScaleNormal="90" workbookViewId="0" topLeftCell="A135">
      <selection activeCell="B152" sqref="B152"/>
    </sheetView>
  </sheetViews>
  <sheetFormatPr defaultColWidth="9.140625" defaultRowHeight="12.75"/>
  <cols>
    <col min="1" max="1" width="5.00390625" style="10" customWidth="1"/>
    <col min="2" max="2" width="58.8515625" style="13" customWidth="1"/>
    <col min="3" max="3" width="32.7109375" style="6" customWidth="1"/>
    <col min="4" max="4" width="16.421875" style="6" customWidth="1"/>
    <col min="5" max="6" width="16.421875" style="55" customWidth="1"/>
    <col min="7" max="7" width="58.8515625" style="3" customWidth="1"/>
    <col min="8" max="16384" width="9.140625" style="3" customWidth="1"/>
  </cols>
  <sheetData>
    <row r="1" spans="1:7" s="1" customFormat="1" ht="15.75">
      <c r="A1" s="230" t="s">
        <v>17</v>
      </c>
      <c r="B1" s="230"/>
      <c r="C1" s="230"/>
      <c r="D1" s="230"/>
      <c r="E1" s="230"/>
      <c r="F1" s="230"/>
      <c r="G1" s="230"/>
    </row>
    <row r="2" spans="1:7" s="1" customFormat="1" ht="15.75">
      <c r="A2" s="10"/>
      <c r="B2" s="19"/>
      <c r="C2" s="8"/>
      <c r="D2" s="8"/>
      <c r="E2" s="19"/>
      <c r="F2" s="19"/>
      <c r="G2" s="2"/>
    </row>
    <row r="3" spans="1:7" s="1" customFormat="1" ht="32.25" customHeight="1">
      <c r="A3" s="247" t="s">
        <v>4</v>
      </c>
      <c r="B3" s="247" t="s">
        <v>859</v>
      </c>
      <c r="C3" s="247" t="s">
        <v>11</v>
      </c>
      <c r="D3" s="233" t="s">
        <v>8</v>
      </c>
      <c r="E3" s="234"/>
      <c r="F3" s="234"/>
      <c r="G3" s="247" t="s">
        <v>12</v>
      </c>
    </row>
    <row r="4" spans="1:7" s="1" customFormat="1" ht="15.75" customHeight="1">
      <c r="A4" s="247"/>
      <c r="B4" s="247"/>
      <c r="C4" s="247"/>
      <c r="D4" s="54" t="s">
        <v>13</v>
      </c>
      <c r="E4" s="54" t="s">
        <v>14</v>
      </c>
      <c r="F4" s="54" t="s">
        <v>15</v>
      </c>
      <c r="G4" s="247"/>
    </row>
    <row r="5" spans="1:7" ht="15.75">
      <c r="A5" s="209">
        <v>1</v>
      </c>
      <c r="B5" s="14">
        <v>2</v>
      </c>
      <c r="C5" s="15">
        <v>3</v>
      </c>
      <c r="D5" s="14">
        <v>4</v>
      </c>
      <c r="E5" s="15">
        <v>5</v>
      </c>
      <c r="F5" s="14">
        <v>6</v>
      </c>
      <c r="G5" s="15">
        <v>7</v>
      </c>
    </row>
    <row r="6" spans="1:7" s="9" customFormat="1" ht="15.75">
      <c r="A6" s="16"/>
      <c r="B6" s="17" t="s">
        <v>5</v>
      </c>
      <c r="C6" s="18"/>
      <c r="D6" s="18">
        <f>D7+D12+D21+D24+D26+D28+D36+D42+D48+D51+D58+D62+D65+D75+D80+D83+D89+D92+D96+D99+D108+D112+D117+D122+D125+D128+D134+D142+D144</f>
        <v>-1322622.1060000001</v>
      </c>
      <c r="E6" s="18">
        <f>E7+E12+E21+E24+E26+E28+E36+E42+E48+E51+E58+E62+E65+E75+E80+E83+E89+E92+E96+E99+E108+E112+E117+E122+E125+E128+E134+E142+E144</f>
        <v>-44250.6</v>
      </c>
      <c r="F6" s="18">
        <f>F7+F12+F21+F24+F26+F28+F36+F42+F48+F51+F58+F62+F65+F75+F80+F83+F89+F92+F96+F99+F108+F112+F117+F122+F125+F128+F134+F142+F144</f>
        <v>-254190.7</v>
      </c>
      <c r="G6" s="18"/>
    </row>
    <row r="7" spans="1:7" s="9" customFormat="1" ht="31.5">
      <c r="A7" s="36">
        <v>1</v>
      </c>
      <c r="B7" s="48" t="s">
        <v>860</v>
      </c>
      <c r="C7" s="129"/>
      <c r="D7" s="26">
        <f>SUM(D8:D11)</f>
        <v>-1112</v>
      </c>
      <c r="E7" s="26">
        <f>SUM(E8:E11)</f>
        <v>0</v>
      </c>
      <c r="F7" s="26">
        <f>SUM(F8:F11)</f>
        <v>0</v>
      </c>
      <c r="G7" s="48"/>
    </row>
    <row r="8" spans="1:7" s="9" customFormat="1" ht="15.75" customHeight="1">
      <c r="A8" s="245"/>
      <c r="B8" s="244" t="s">
        <v>39</v>
      </c>
      <c r="C8" s="39" t="s">
        <v>285</v>
      </c>
      <c r="D8" s="210">
        <v>-120</v>
      </c>
      <c r="E8" s="210">
        <v>0</v>
      </c>
      <c r="F8" s="210">
        <v>0</v>
      </c>
      <c r="G8" s="105" t="s">
        <v>840</v>
      </c>
    </row>
    <row r="9" spans="1:7" s="9" customFormat="1" ht="15.75" customHeight="1">
      <c r="A9" s="245"/>
      <c r="B9" s="244"/>
      <c r="C9" s="39" t="s">
        <v>286</v>
      </c>
      <c r="D9" s="210">
        <v>-450</v>
      </c>
      <c r="E9" s="210">
        <v>0</v>
      </c>
      <c r="F9" s="210">
        <v>0</v>
      </c>
      <c r="G9" s="105" t="s">
        <v>841</v>
      </c>
    </row>
    <row r="10" spans="1:7" s="9" customFormat="1" ht="31.5">
      <c r="A10" s="245"/>
      <c r="B10" s="244" t="s">
        <v>287</v>
      </c>
      <c r="C10" s="39" t="s">
        <v>288</v>
      </c>
      <c r="D10" s="210">
        <v>-180</v>
      </c>
      <c r="E10" s="210">
        <v>0</v>
      </c>
      <c r="F10" s="210">
        <v>0</v>
      </c>
      <c r="G10" s="105" t="s">
        <v>877</v>
      </c>
    </row>
    <row r="11" spans="1:7" s="9" customFormat="1" ht="15.75">
      <c r="A11" s="245"/>
      <c r="B11" s="244"/>
      <c r="C11" s="39" t="s">
        <v>289</v>
      </c>
      <c r="D11" s="210">
        <v>-362</v>
      </c>
      <c r="E11" s="210">
        <v>0</v>
      </c>
      <c r="F11" s="210">
        <v>0</v>
      </c>
      <c r="G11" s="105" t="s">
        <v>842</v>
      </c>
    </row>
    <row r="12" spans="1:7" s="9" customFormat="1" ht="31.5">
      <c r="A12" s="36">
        <v>2</v>
      </c>
      <c r="B12" s="37" t="s">
        <v>297</v>
      </c>
      <c r="C12" s="26"/>
      <c r="D12" s="26">
        <f>SUM(D13:D20)</f>
        <v>-23024.8</v>
      </c>
      <c r="E12" s="26">
        <f>SUM(E13:E13)</f>
        <v>0</v>
      </c>
      <c r="F12" s="26">
        <f>SUM(F13:F13)</f>
        <v>0</v>
      </c>
      <c r="G12" s="196"/>
    </row>
    <row r="13" spans="1:7" s="9" customFormat="1" ht="63">
      <c r="A13" s="43"/>
      <c r="B13" s="190" t="s">
        <v>317</v>
      </c>
      <c r="C13" s="169" t="s">
        <v>318</v>
      </c>
      <c r="D13" s="170">
        <f>-5800-1200</f>
        <v>-7000</v>
      </c>
      <c r="E13" s="210">
        <v>0</v>
      </c>
      <c r="F13" s="210">
        <v>0</v>
      </c>
      <c r="G13" s="60" t="s">
        <v>319</v>
      </c>
    </row>
    <row r="14" spans="1:7" s="9" customFormat="1" ht="63">
      <c r="A14" s="43"/>
      <c r="B14" s="193" t="s">
        <v>575</v>
      </c>
      <c r="C14" s="169" t="s">
        <v>576</v>
      </c>
      <c r="D14" s="167">
        <f>-2118-1293</f>
        <v>-3411</v>
      </c>
      <c r="E14" s="210">
        <v>0</v>
      </c>
      <c r="F14" s="210">
        <v>0</v>
      </c>
      <c r="G14" s="60" t="s">
        <v>577</v>
      </c>
    </row>
    <row r="15" spans="1:7" s="9" customFormat="1" ht="47.25">
      <c r="A15" s="43"/>
      <c r="B15" s="103" t="s">
        <v>578</v>
      </c>
      <c r="C15" s="169" t="s">
        <v>579</v>
      </c>
      <c r="D15" s="210">
        <v>-911.5</v>
      </c>
      <c r="E15" s="210">
        <v>0</v>
      </c>
      <c r="F15" s="210">
        <v>0</v>
      </c>
      <c r="G15" s="60" t="s">
        <v>580</v>
      </c>
    </row>
    <row r="16" spans="1:7" s="9" customFormat="1" ht="31.5">
      <c r="A16" s="43"/>
      <c r="B16" s="103" t="s">
        <v>581</v>
      </c>
      <c r="C16" s="169" t="s">
        <v>582</v>
      </c>
      <c r="D16" s="210">
        <v>-1000</v>
      </c>
      <c r="E16" s="210">
        <v>0</v>
      </c>
      <c r="F16" s="210">
        <v>0</v>
      </c>
      <c r="G16" s="60" t="s">
        <v>583</v>
      </c>
    </row>
    <row r="17" spans="1:7" s="9" customFormat="1" ht="63.75" customHeight="1">
      <c r="A17" s="43"/>
      <c r="B17" s="103" t="s">
        <v>584</v>
      </c>
      <c r="C17" s="169" t="s">
        <v>300</v>
      </c>
      <c r="D17" s="210">
        <v>-3000</v>
      </c>
      <c r="E17" s="210">
        <v>0</v>
      </c>
      <c r="F17" s="210">
        <v>0</v>
      </c>
      <c r="G17" s="60" t="s">
        <v>585</v>
      </c>
    </row>
    <row r="18" spans="1:7" s="9" customFormat="1" ht="47.25">
      <c r="A18" s="43"/>
      <c r="B18" s="42" t="s">
        <v>586</v>
      </c>
      <c r="C18" s="169" t="s">
        <v>309</v>
      </c>
      <c r="D18" s="210">
        <v>-2700</v>
      </c>
      <c r="E18" s="210">
        <v>0</v>
      </c>
      <c r="F18" s="210">
        <v>0</v>
      </c>
      <c r="G18" s="60" t="s">
        <v>587</v>
      </c>
    </row>
    <row r="19" spans="1:7" s="9" customFormat="1" ht="47.25">
      <c r="A19" s="43"/>
      <c r="B19" s="103" t="s">
        <v>588</v>
      </c>
      <c r="C19" s="169" t="s">
        <v>589</v>
      </c>
      <c r="D19" s="210">
        <f>-205</f>
        <v>-205</v>
      </c>
      <c r="E19" s="210">
        <v>0</v>
      </c>
      <c r="F19" s="210">
        <v>0</v>
      </c>
      <c r="G19" s="60" t="s">
        <v>590</v>
      </c>
    </row>
    <row r="20" spans="1:7" s="9" customFormat="1" ht="31.5">
      <c r="A20" s="43"/>
      <c r="B20" s="193" t="s">
        <v>591</v>
      </c>
      <c r="C20" s="171" t="s">
        <v>325</v>
      </c>
      <c r="D20" s="107">
        <f>-4754.9-24.3-18.1</f>
        <v>-4797.3</v>
      </c>
      <c r="E20" s="210">
        <v>0</v>
      </c>
      <c r="F20" s="210">
        <v>0</v>
      </c>
      <c r="G20" s="60" t="s">
        <v>592</v>
      </c>
    </row>
    <row r="21" spans="1:7" s="9" customFormat="1" ht="15.75">
      <c r="A21" s="36">
        <v>3</v>
      </c>
      <c r="B21" s="48" t="s">
        <v>292</v>
      </c>
      <c r="C21" s="129"/>
      <c r="D21" s="26">
        <f>SUM(D22:D23)</f>
        <v>-520</v>
      </c>
      <c r="E21" s="26">
        <f>SUM(E22:E23)</f>
        <v>0</v>
      </c>
      <c r="F21" s="26">
        <f>SUM(F22:F23)</f>
        <v>0</v>
      </c>
      <c r="G21" s="60" t="s">
        <v>293</v>
      </c>
    </row>
    <row r="22" spans="1:7" s="9" customFormat="1" ht="31.5">
      <c r="A22" s="36"/>
      <c r="B22" s="38" t="s">
        <v>273</v>
      </c>
      <c r="C22" s="39" t="s">
        <v>294</v>
      </c>
      <c r="D22" s="210">
        <v>-320</v>
      </c>
      <c r="E22" s="210">
        <v>0</v>
      </c>
      <c r="F22" s="210">
        <v>0</v>
      </c>
      <c r="G22" s="60" t="s">
        <v>843</v>
      </c>
    </row>
    <row r="23" spans="1:7" s="9" customFormat="1" ht="39" customHeight="1">
      <c r="A23" s="36"/>
      <c r="B23" s="38" t="s">
        <v>295</v>
      </c>
      <c r="C23" s="39" t="s">
        <v>296</v>
      </c>
      <c r="D23" s="210">
        <v>-200</v>
      </c>
      <c r="E23" s="210">
        <v>0</v>
      </c>
      <c r="F23" s="210">
        <v>0</v>
      </c>
      <c r="G23" s="60" t="s">
        <v>843</v>
      </c>
    </row>
    <row r="24" spans="1:7" s="9" customFormat="1" ht="47.25">
      <c r="A24" s="36">
        <v>4</v>
      </c>
      <c r="B24" s="48" t="s">
        <v>290</v>
      </c>
      <c r="C24" s="129"/>
      <c r="D24" s="26">
        <f>D25</f>
        <v>-1045</v>
      </c>
      <c r="E24" s="26">
        <f>E25</f>
        <v>0</v>
      </c>
      <c r="F24" s="26">
        <f>F25</f>
        <v>0</v>
      </c>
      <c r="G24" s="60"/>
    </row>
    <row r="25" spans="1:7" s="9" customFormat="1" ht="31.5">
      <c r="A25" s="36"/>
      <c r="B25" s="105" t="s">
        <v>273</v>
      </c>
      <c r="C25" s="39" t="s">
        <v>291</v>
      </c>
      <c r="D25" s="210">
        <v>-1045</v>
      </c>
      <c r="E25" s="210">
        <v>0</v>
      </c>
      <c r="F25" s="210">
        <v>0</v>
      </c>
      <c r="G25" s="60" t="s">
        <v>842</v>
      </c>
    </row>
    <row r="26" spans="1:7" s="9" customFormat="1" ht="31.5">
      <c r="A26" s="36">
        <v>5</v>
      </c>
      <c r="B26" s="48" t="s">
        <v>266</v>
      </c>
      <c r="C26" s="129"/>
      <c r="D26" s="26">
        <f>D27</f>
        <v>-11624</v>
      </c>
      <c r="E26" s="26">
        <f>E27</f>
        <v>0</v>
      </c>
      <c r="F26" s="26">
        <f>F27</f>
        <v>0</v>
      </c>
      <c r="G26" s="60"/>
    </row>
    <row r="27" spans="1:7" s="9" customFormat="1" ht="47.25" customHeight="1">
      <c r="A27" s="36"/>
      <c r="B27" s="38" t="s">
        <v>283</v>
      </c>
      <c r="C27" s="39" t="s">
        <v>282</v>
      </c>
      <c r="D27" s="210">
        <v>-11624</v>
      </c>
      <c r="E27" s="210">
        <v>0</v>
      </c>
      <c r="F27" s="210">
        <v>0</v>
      </c>
      <c r="G27" s="60" t="s">
        <v>844</v>
      </c>
    </row>
    <row r="28" spans="1:7" s="9" customFormat="1" ht="15.75">
      <c r="A28" s="36">
        <v>6</v>
      </c>
      <c r="B28" s="37" t="s">
        <v>467</v>
      </c>
      <c r="C28" s="26"/>
      <c r="D28" s="26">
        <f>SUM(D29:D35)</f>
        <v>-226659.7</v>
      </c>
      <c r="E28" s="26">
        <f>SUM(E29:E35)</f>
        <v>0</v>
      </c>
      <c r="F28" s="26">
        <f>SUM(F29:F35)</f>
        <v>0</v>
      </c>
      <c r="G28" s="196"/>
    </row>
    <row r="29" spans="1:7" s="9" customFormat="1" ht="47.25">
      <c r="A29" s="36"/>
      <c r="B29" s="38" t="s">
        <v>487</v>
      </c>
      <c r="C29" s="56" t="s">
        <v>488</v>
      </c>
      <c r="D29" s="210">
        <v>-70496</v>
      </c>
      <c r="E29" s="210">
        <v>0</v>
      </c>
      <c r="F29" s="210">
        <v>0</v>
      </c>
      <c r="G29" s="60" t="s">
        <v>845</v>
      </c>
    </row>
    <row r="30" spans="1:7" s="9" customFormat="1" ht="63" customHeight="1">
      <c r="A30" s="36"/>
      <c r="B30" s="57" t="s">
        <v>489</v>
      </c>
      <c r="C30" s="90" t="s">
        <v>490</v>
      </c>
      <c r="D30" s="210">
        <v>-190</v>
      </c>
      <c r="E30" s="210">
        <v>0</v>
      </c>
      <c r="F30" s="210">
        <v>0</v>
      </c>
      <c r="G30" s="60" t="s">
        <v>846</v>
      </c>
    </row>
    <row r="31" spans="1:7" s="9" customFormat="1" ht="47.25">
      <c r="A31" s="36"/>
      <c r="B31" s="57" t="s">
        <v>491</v>
      </c>
      <c r="C31" s="90" t="s">
        <v>492</v>
      </c>
      <c r="D31" s="210">
        <v>-23</v>
      </c>
      <c r="E31" s="210">
        <v>0</v>
      </c>
      <c r="F31" s="210">
        <v>0</v>
      </c>
      <c r="G31" s="60" t="s">
        <v>847</v>
      </c>
    </row>
    <row r="32" spans="1:7" s="9" customFormat="1" ht="78.75">
      <c r="A32" s="36"/>
      <c r="B32" s="59" t="s">
        <v>493</v>
      </c>
      <c r="C32" s="73" t="s">
        <v>494</v>
      </c>
      <c r="D32" s="210">
        <v>-37783.5</v>
      </c>
      <c r="E32" s="210">
        <v>0</v>
      </c>
      <c r="F32" s="210">
        <v>0</v>
      </c>
      <c r="G32" s="60" t="s">
        <v>848</v>
      </c>
    </row>
    <row r="33" spans="1:7" s="9" customFormat="1" ht="47.25" customHeight="1">
      <c r="A33" s="36"/>
      <c r="B33" s="57" t="s">
        <v>495</v>
      </c>
      <c r="C33" s="90" t="s">
        <v>496</v>
      </c>
      <c r="D33" s="210">
        <v>-105225.2</v>
      </c>
      <c r="E33" s="210">
        <v>0</v>
      </c>
      <c r="F33" s="210">
        <v>0</v>
      </c>
      <c r="G33" s="60" t="s">
        <v>849</v>
      </c>
    </row>
    <row r="34" spans="1:7" s="9" customFormat="1" ht="94.5">
      <c r="A34" s="36"/>
      <c r="B34" s="57" t="s">
        <v>491</v>
      </c>
      <c r="C34" s="90" t="s">
        <v>492</v>
      </c>
      <c r="D34" s="210">
        <v>-8717.3</v>
      </c>
      <c r="E34" s="210">
        <v>0</v>
      </c>
      <c r="F34" s="210">
        <v>0</v>
      </c>
      <c r="G34" s="60" t="s">
        <v>717</v>
      </c>
    </row>
    <row r="35" spans="1:7" s="9" customFormat="1" ht="81" customHeight="1">
      <c r="A35" s="36"/>
      <c r="B35" s="57" t="s">
        <v>493</v>
      </c>
      <c r="C35" s="90" t="s">
        <v>494</v>
      </c>
      <c r="D35" s="210">
        <v>-4224.7</v>
      </c>
      <c r="E35" s="210">
        <v>0</v>
      </c>
      <c r="F35" s="210">
        <v>0</v>
      </c>
      <c r="G35" s="60" t="s">
        <v>718</v>
      </c>
    </row>
    <row r="36" spans="1:7" s="44" customFormat="1" ht="15.75">
      <c r="A36" s="88">
        <v>7</v>
      </c>
      <c r="B36" s="61" t="s">
        <v>133</v>
      </c>
      <c r="C36" s="63"/>
      <c r="D36" s="89">
        <f>SUM(D37:D41)</f>
        <v>-295959.3</v>
      </c>
      <c r="E36" s="63">
        <f>SUM(E37:E41)</f>
        <v>0</v>
      </c>
      <c r="F36" s="63">
        <f>SUM(F37:F41)</f>
        <v>0</v>
      </c>
      <c r="G36" s="60"/>
    </row>
    <row r="37" spans="1:7" s="9" customFormat="1" ht="157.5">
      <c r="A37" s="36"/>
      <c r="B37" s="38" t="s">
        <v>136</v>
      </c>
      <c r="C37" s="210" t="s">
        <v>137</v>
      </c>
      <c r="D37" s="210">
        <v>-23300</v>
      </c>
      <c r="E37" s="210">
        <v>0</v>
      </c>
      <c r="F37" s="210">
        <v>0</v>
      </c>
      <c r="G37" s="60" t="s">
        <v>320</v>
      </c>
    </row>
    <row r="38" spans="1:7" s="9" customFormat="1" ht="78.75">
      <c r="A38" s="36"/>
      <c r="B38" s="57" t="s">
        <v>138</v>
      </c>
      <c r="C38" s="46" t="s">
        <v>139</v>
      </c>
      <c r="D38" s="50">
        <v>-151103.5</v>
      </c>
      <c r="E38" s="210">
        <v>0</v>
      </c>
      <c r="F38" s="210">
        <v>0</v>
      </c>
      <c r="G38" s="60" t="s">
        <v>320</v>
      </c>
    </row>
    <row r="39" spans="1:7" s="9" customFormat="1" ht="63.75" customHeight="1">
      <c r="A39" s="36"/>
      <c r="B39" s="57" t="s">
        <v>140</v>
      </c>
      <c r="C39" s="46" t="s">
        <v>141</v>
      </c>
      <c r="D39" s="50">
        <v>-100160.8</v>
      </c>
      <c r="E39" s="210">
        <v>0</v>
      </c>
      <c r="F39" s="210">
        <v>0</v>
      </c>
      <c r="G39" s="60" t="s">
        <v>878</v>
      </c>
    </row>
    <row r="40" spans="1:7" s="9" customFormat="1" ht="63">
      <c r="A40" s="36"/>
      <c r="B40" s="57" t="s">
        <v>134</v>
      </c>
      <c r="C40" s="90" t="s">
        <v>135</v>
      </c>
      <c r="D40" s="50">
        <v>-21250</v>
      </c>
      <c r="E40" s="210">
        <v>0</v>
      </c>
      <c r="F40" s="210">
        <v>0</v>
      </c>
      <c r="G40" s="60" t="s">
        <v>879</v>
      </c>
    </row>
    <row r="41" spans="1:7" s="9" customFormat="1" ht="47.25">
      <c r="A41" s="36"/>
      <c r="B41" s="57" t="s">
        <v>39</v>
      </c>
      <c r="C41" s="56" t="s">
        <v>142</v>
      </c>
      <c r="D41" s="50">
        <v>-145</v>
      </c>
      <c r="E41" s="210">
        <v>0</v>
      </c>
      <c r="F41" s="210">
        <v>0</v>
      </c>
      <c r="G41" s="60" t="s">
        <v>880</v>
      </c>
    </row>
    <row r="42" spans="1:7" s="44" customFormat="1" ht="31.5">
      <c r="A42" s="36">
        <v>8</v>
      </c>
      <c r="B42" s="37" t="s">
        <v>22</v>
      </c>
      <c r="C42" s="26"/>
      <c r="D42" s="26">
        <f>SUM(D43:D47)</f>
        <v>-3971.3</v>
      </c>
      <c r="E42" s="26">
        <f>SUM(E43:E47)</f>
        <v>-11256</v>
      </c>
      <c r="F42" s="26">
        <f>SUM(F43:F47)</f>
        <v>0</v>
      </c>
      <c r="G42" s="60"/>
    </row>
    <row r="43" spans="1:7" s="44" customFormat="1" ht="15.75" customHeight="1">
      <c r="A43" s="36"/>
      <c r="B43" s="194" t="s">
        <v>43</v>
      </c>
      <c r="C43" s="56" t="s">
        <v>44</v>
      </c>
      <c r="D43" s="50">
        <v>-639.4</v>
      </c>
      <c r="E43" s="50">
        <v>-11256</v>
      </c>
      <c r="F43" s="210">
        <v>0</v>
      </c>
      <c r="G43" s="60" t="s">
        <v>45</v>
      </c>
    </row>
    <row r="44" spans="1:7" s="12" customFormat="1" ht="78.75">
      <c r="A44" s="36"/>
      <c r="B44" s="57" t="s">
        <v>46</v>
      </c>
      <c r="C44" s="56" t="s">
        <v>47</v>
      </c>
      <c r="D44" s="50">
        <v>-1919.6</v>
      </c>
      <c r="E44" s="210">
        <v>0</v>
      </c>
      <c r="F44" s="210">
        <v>0</v>
      </c>
      <c r="G44" s="60" t="s">
        <v>45</v>
      </c>
    </row>
    <row r="45" spans="1:7" s="12" customFormat="1" ht="63">
      <c r="A45" s="36"/>
      <c r="B45" s="57" t="s">
        <v>48</v>
      </c>
      <c r="C45" s="56" t="s">
        <v>49</v>
      </c>
      <c r="D45" s="50">
        <v>-784</v>
      </c>
      <c r="E45" s="210">
        <v>0</v>
      </c>
      <c r="F45" s="210">
        <v>0</v>
      </c>
      <c r="G45" s="60" t="s">
        <v>45</v>
      </c>
    </row>
    <row r="46" spans="1:7" s="12" customFormat="1" ht="63">
      <c r="A46" s="36"/>
      <c r="B46" s="194" t="s">
        <v>50</v>
      </c>
      <c r="C46" s="56" t="s">
        <v>51</v>
      </c>
      <c r="D46" s="50">
        <v>-28.3</v>
      </c>
      <c r="E46" s="210">
        <v>0</v>
      </c>
      <c r="F46" s="210">
        <v>0</v>
      </c>
      <c r="G46" s="60" t="s">
        <v>52</v>
      </c>
    </row>
    <row r="47" spans="1:7" ht="47.25">
      <c r="A47" s="36"/>
      <c r="B47" s="57" t="s">
        <v>53</v>
      </c>
      <c r="C47" s="210" t="s">
        <v>54</v>
      </c>
      <c r="D47" s="50">
        <v>-600</v>
      </c>
      <c r="E47" s="210">
        <v>0</v>
      </c>
      <c r="F47" s="210">
        <v>0</v>
      </c>
      <c r="G47" s="60" t="s">
        <v>55</v>
      </c>
    </row>
    <row r="48" spans="1:7" ht="31.5">
      <c r="A48" s="36">
        <v>9</v>
      </c>
      <c r="B48" s="48" t="s">
        <v>278</v>
      </c>
      <c r="C48" s="129"/>
      <c r="D48" s="26">
        <f>SUM(D49:D50)</f>
        <v>-700.4</v>
      </c>
      <c r="E48" s="26">
        <v>0</v>
      </c>
      <c r="F48" s="26">
        <v>0</v>
      </c>
      <c r="G48" s="60"/>
    </row>
    <row r="49" spans="1:7" ht="15.75" customHeight="1">
      <c r="A49" s="246"/>
      <c r="B49" s="244" t="s">
        <v>279</v>
      </c>
      <c r="C49" s="210" t="s">
        <v>280</v>
      </c>
      <c r="D49" s="50">
        <v>-250.4</v>
      </c>
      <c r="E49" s="210">
        <v>0</v>
      </c>
      <c r="F49" s="210">
        <v>0</v>
      </c>
      <c r="G49" s="60" t="s">
        <v>850</v>
      </c>
    </row>
    <row r="50" spans="1:7" ht="15.75" customHeight="1">
      <c r="A50" s="246"/>
      <c r="B50" s="244"/>
      <c r="C50" s="210" t="s">
        <v>281</v>
      </c>
      <c r="D50" s="50">
        <v>-450</v>
      </c>
      <c r="E50" s="210">
        <v>0</v>
      </c>
      <c r="F50" s="210">
        <v>0</v>
      </c>
      <c r="G50" s="60" t="s">
        <v>840</v>
      </c>
    </row>
    <row r="51" spans="1:7" ht="31.5">
      <c r="A51" s="36">
        <v>10</v>
      </c>
      <c r="B51" s="37" t="s">
        <v>155</v>
      </c>
      <c r="C51" s="210"/>
      <c r="D51" s="26">
        <f>SUM(D52:D57)</f>
        <v>-72626.3</v>
      </c>
      <c r="E51" s="26">
        <f>SUM(E52:E57)</f>
        <v>0</v>
      </c>
      <c r="F51" s="26">
        <f>SUM(F52:F57)</f>
        <v>-29089.7</v>
      </c>
      <c r="G51" s="60"/>
    </row>
    <row r="52" spans="1:7" ht="222" customHeight="1">
      <c r="A52" s="36"/>
      <c r="B52" s="57" t="s">
        <v>159</v>
      </c>
      <c r="C52" s="210" t="s">
        <v>160</v>
      </c>
      <c r="D52" s="210">
        <f>-79292.5+11000</f>
        <v>-68292.5</v>
      </c>
      <c r="E52" s="210">
        <v>0</v>
      </c>
      <c r="F52" s="210">
        <v>0</v>
      </c>
      <c r="G52" s="60" t="s">
        <v>724</v>
      </c>
    </row>
    <row r="53" spans="1:7" ht="114" customHeight="1">
      <c r="A53" s="36"/>
      <c r="B53" s="57" t="s">
        <v>156</v>
      </c>
      <c r="C53" s="210" t="s">
        <v>157</v>
      </c>
      <c r="D53" s="210">
        <v>0</v>
      </c>
      <c r="E53" s="210">
        <v>0</v>
      </c>
      <c r="F53" s="210">
        <v>-29089.7</v>
      </c>
      <c r="G53" s="60" t="s">
        <v>851</v>
      </c>
    </row>
    <row r="54" spans="1:7" ht="94.5">
      <c r="A54" s="36"/>
      <c r="B54" s="38" t="s">
        <v>498</v>
      </c>
      <c r="C54" s="210" t="s">
        <v>499</v>
      </c>
      <c r="D54" s="210">
        <v>-666.7</v>
      </c>
      <c r="E54" s="210">
        <v>0</v>
      </c>
      <c r="F54" s="210">
        <v>0</v>
      </c>
      <c r="G54" s="60" t="s">
        <v>643</v>
      </c>
    </row>
    <row r="55" spans="1:7" ht="63">
      <c r="A55" s="36"/>
      <c r="B55" s="57" t="s">
        <v>39</v>
      </c>
      <c r="C55" s="210" t="s">
        <v>500</v>
      </c>
      <c r="D55" s="210">
        <v>-568.8</v>
      </c>
      <c r="E55" s="210">
        <v>0</v>
      </c>
      <c r="F55" s="210">
        <v>0</v>
      </c>
      <c r="G55" s="60" t="s">
        <v>644</v>
      </c>
    </row>
    <row r="56" spans="1:7" ht="63">
      <c r="A56" s="36"/>
      <c r="B56" s="57" t="s">
        <v>39</v>
      </c>
      <c r="C56" s="210" t="s">
        <v>501</v>
      </c>
      <c r="D56" s="210">
        <v>-678</v>
      </c>
      <c r="E56" s="210">
        <v>0</v>
      </c>
      <c r="F56" s="210">
        <v>0</v>
      </c>
      <c r="G56" s="60" t="s">
        <v>644</v>
      </c>
    </row>
    <row r="57" spans="1:7" ht="47.25" customHeight="1">
      <c r="A57" s="36"/>
      <c r="B57" s="57" t="s">
        <v>39</v>
      </c>
      <c r="C57" s="210" t="s">
        <v>502</v>
      </c>
      <c r="D57" s="210">
        <v>-2420.3</v>
      </c>
      <c r="E57" s="210">
        <v>0</v>
      </c>
      <c r="F57" s="210">
        <v>0</v>
      </c>
      <c r="G57" s="60" t="s">
        <v>644</v>
      </c>
    </row>
    <row r="58" spans="1:7" ht="15.75">
      <c r="A58" s="36">
        <v>11</v>
      </c>
      <c r="B58" s="37" t="s">
        <v>176</v>
      </c>
      <c r="C58" s="114"/>
      <c r="D58" s="26">
        <f>SUM(D59:D61)</f>
        <v>-45560</v>
      </c>
      <c r="E58" s="26">
        <f>E59</f>
        <v>0</v>
      </c>
      <c r="F58" s="26">
        <f>F59</f>
        <v>0</v>
      </c>
      <c r="G58" s="60"/>
    </row>
    <row r="59" spans="1:7" ht="47.25">
      <c r="A59" s="36"/>
      <c r="B59" s="38" t="s">
        <v>249</v>
      </c>
      <c r="C59" s="56" t="s">
        <v>250</v>
      </c>
      <c r="D59" s="210">
        <v>-14780</v>
      </c>
      <c r="E59" s="210">
        <v>0</v>
      </c>
      <c r="F59" s="210">
        <v>0</v>
      </c>
      <c r="G59" s="60" t="s">
        <v>251</v>
      </c>
    </row>
    <row r="60" spans="1:7" ht="31.5">
      <c r="A60" s="36"/>
      <c r="B60" s="126" t="s">
        <v>92</v>
      </c>
      <c r="C60" s="122" t="s">
        <v>252</v>
      </c>
      <c r="D60" s="210">
        <v>-11780</v>
      </c>
      <c r="E60" s="210">
        <v>0</v>
      </c>
      <c r="F60" s="210">
        <v>0</v>
      </c>
      <c r="G60" s="60" t="s">
        <v>253</v>
      </c>
    </row>
    <row r="61" spans="1:7" ht="84" customHeight="1">
      <c r="A61" s="36"/>
      <c r="B61" s="126" t="s">
        <v>92</v>
      </c>
      <c r="C61" s="56" t="s">
        <v>254</v>
      </c>
      <c r="D61" s="210">
        <v>-19000</v>
      </c>
      <c r="E61" s="210">
        <v>0</v>
      </c>
      <c r="F61" s="210">
        <v>0</v>
      </c>
      <c r="G61" s="60" t="s">
        <v>255</v>
      </c>
    </row>
    <row r="62" spans="1:7" ht="31.5">
      <c r="A62" s="36">
        <v>12</v>
      </c>
      <c r="B62" s="37" t="s">
        <v>350</v>
      </c>
      <c r="C62" s="26"/>
      <c r="D62" s="26">
        <f>SUM(D63:D64)</f>
        <v>-4021</v>
      </c>
      <c r="E62" s="26">
        <f>SUM(E63:E64)</f>
        <v>0</v>
      </c>
      <c r="F62" s="26">
        <f>SUM(F63:F64)</f>
        <v>0</v>
      </c>
      <c r="G62" s="60"/>
    </row>
    <row r="63" spans="1:7" ht="207" customHeight="1">
      <c r="A63" s="36"/>
      <c r="B63" s="38" t="s">
        <v>355</v>
      </c>
      <c r="C63" s="56" t="s">
        <v>356</v>
      </c>
      <c r="D63" s="210">
        <v>-3939</v>
      </c>
      <c r="E63" s="210">
        <v>0</v>
      </c>
      <c r="F63" s="210">
        <v>0</v>
      </c>
      <c r="G63" s="60" t="s">
        <v>357</v>
      </c>
    </row>
    <row r="64" spans="1:7" ht="31.5" customHeight="1">
      <c r="A64" s="36"/>
      <c r="B64" s="38" t="s">
        <v>355</v>
      </c>
      <c r="C64" s="56" t="s">
        <v>351</v>
      </c>
      <c r="D64" s="210">
        <v>-82</v>
      </c>
      <c r="E64" s="210">
        <v>0</v>
      </c>
      <c r="F64" s="210">
        <v>0</v>
      </c>
      <c r="G64" s="60" t="s">
        <v>358</v>
      </c>
    </row>
    <row r="65" spans="1:7" ht="31.5">
      <c r="A65" s="36">
        <v>13</v>
      </c>
      <c r="B65" s="84" t="s">
        <v>531</v>
      </c>
      <c r="C65" s="26"/>
      <c r="D65" s="26">
        <f>SUM(D66:D74)</f>
        <v>-3216.4</v>
      </c>
      <c r="E65" s="26">
        <f>E66</f>
        <v>0</v>
      </c>
      <c r="F65" s="26">
        <f>F66</f>
        <v>0</v>
      </c>
      <c r="G65" s="60"/>
    </row>
    <row r="66" spans="1:7" ht="63">
      <c r="A66" s="36"/>
      <c r="B66" s="95" t="s">
        <v>534</v>
      </c>
      <c r="C66" s="72" t="s">
        <v>633</v>
      </c>
      <c r="D66" s="75">
        <v>-75.6</v>
      </c>
      <c r="E66" s="163">
        <v>0</v>
      </c>
      <c r="F66" s="163">
        <v>0</v>
      </c>
      <c r="G66" s="60" t="s">
        <v>548</v>
      </c>
    </row>
    <row r="67" spans="1:7" ht="63">
      <c r="A67" s="36"/>
      <c r="B67" s="95" t="s">
        <v>535</v>
      </c>
      <c r="C67" s="72" t="s">
        <v>634</v>
      </c>
      <c r="D67" s="75">
        <v>-933.4</v>
      </c>
      <c r="E67" s="163">
        <v>0</v>
      </c>
      <c r="F67" s="163">
        <v>0</v>
      </c>
      <c r="G67" s="60" t="s">
        <v>536</v>
      </c>
    </row>
    <row r="68" spans="1:7" ht="63">
      <c r="A68" s="36"/>
      <c r="B68" s="95" t="s">
        <v>537</v>
      </c>
      <c r="C68" s="72" t="s">
        <v>635</v>
      </c>
      <c r="D68" s="104">
        <v>-345.4</v>
      </c>
      <c r="E68" s="163">
        <v>0</v>
      </c>
      <c r="F68" s="163">
        <v>0</v>
      </c>
      <c r="G68" s="60" t="s">
        <v>538</v>
      </c>
    </row>
    <row r="69" spans="1:7" ht="63">
      <c r="A69" s="36"/>
      <c r="B69" s="95" t="s">
        <v>539</v>
      </c>
      <c r="C69" s="72" t="s">
        <v>636</v>
      </c>
      <c r="D69" s="104">
        <v>-226.7</v>
      </c>
      <c r="E69" s="163">
        <v>0</v>
      </c>
      <c r="F69" s="163">
        <v>0</v>
      </c>
      <c r="G69" s="60" t="s">
        <v>538</v>
      </c>
    </row>
    <row r="70" spans="1:7" ht="114" customHeight="1">
      <c r="A70" s="36"/>
      <c r="B70" s="213" t="s">
        <v>540</v>
      </c>
      <c r="C70" s="161" t="s">
        <v>637</v>
      </c>
      <c r="D70" s="164">
        <v>-200</v>
      </c>
      <c r="E70" s="163">
        <v>0</v>
      </c>
      <c r="F70" s="163">
        <v>0</v>
      </c>
      <c r="G70" s="60" t="s">
        <v>881</v>
      </c>
    </row>
    <row r="71" spans="1:7" ht="47.25" customHeight="1">
      <c r="A71" s="36"/>
      <c r="B71" s="213" t="s">
        <v>541</v>
      </c>
      <c r="C71" s="161" t="s">
        <v>638</v>
      </c>
      <c r="D71" s="104">
        <v>-70.44</v>
      </c>
      <c r="E71" s="163">
        <v>0</v>
      </c>
      <c r="F71" s="163">
        <v>0</v>
      </c>
      <c r="G71" s="60" t="s">
        <v>882</v>
      </c>
    </row>
    <row r="72" spans="1:7" ht="63">
      <c r="A72" s="36"/>
      <c r="B72" s="214" t="s">
        <v>542</v>
      </c>
      <c r="C72" s="161" t="s">
        <v>640</v>
      </c>
      <c r="D72" s="163">
        <v>-863</v>
      </c>
      <c r="E72" s="163">
        <v>0</v>
      </c>
      <c r="F72" s="163">
        <v>0</v>
      </c>
      <c r="G72" s="60" t="s">
        <v>543</v>
      </c>
    </row>
    <row r="73" spans="1:7" ht="31.5" customHeight="1">
      <c r="A73" s="36"/>
      <c r="B73" s="214" t="s">
        <v>544</v>
      </c>
      <c r="C73" s="161" t="s">
        <v>641</v>
      </c>
      <c r="D73" s="163">
        <v>-100</v>
      </c>
      <c r="E73" s="163">
        <v>0</v>
      </c>
      <c r="F73" s="163">
        <v>0</v>
      </c>
      <c r="G73" s="60" t="s">
        <v>545</v>
      </c>
    </row>
    <row r="74" spans="1:7" ht="31.5">
      <c r="A74" s="36"/>
      <c r="B74" s="214" t="s">
        <v>546</v>
      </c>
      <c r="C74" s="161" t="s">
        <v>639</v>
      </c>
      <c r="D74" s="163">
        <v>-401.86</v>
      </c>
      <c r="E74" s="163">
        <v>0</v>
      </c>
      <c r="F74" s="163">
        <v>0</v>
      </c>
      <c r="G74" s="60" t="s">
        <v>547</v>
      </c>
    </row>
    <row r="75" spans="1:7" ht="31.5">
      <c r="A75" s="36">
        <v>14</v>
      </c>
      <c r="B75" s="37" t="s">
        <v>62</v>
      </c>
      <c r="C75" s="26"/>
      <c r="D75" s="26">
        <f>SUM(D76:D79)</f>
        <v>-4532.299999999999</v>
      </c>
      <c r="E75" s="26">
        <f>E110</f>
        <v>0</v>
      </c>
      <c r="F75" s="26">
        <f>F110</f>
        <v>0</v>
      </c>
      <c r="G75" s="60"/>
    </row>
    <row r="76" spans="1:7" ht="47.25">
      <c r="A76" s="36"/>
      <c r="B76" s="68" t="s">
        <v>63</v>
      </c>
      <c r="C76" s="210" t="s">
        <v>78</v>
      </c>
      <c r="D76" s="210">
        <v>-17.8</v>
      </c>
      <c r="E76" s="210">
        <v>0</v>
      </c>
      <c r="F76" s="210">
        <v>0</v>
      </c>
      <c r="G76" s="60" t="s">
        <v>79</v>
      </c>
    </row>
    <row r="77" spans="1:7" ht="110.25">
      <c r="A77" s="36"/>
      <c r="B77" s="124" t="s">
        <v>80</v>
      </c>
      <c r="C77" s="209" t="s">
        <v>81</v>
      </c>
      <c r="D77" s="186">
        <v>-834.8</v>
      </c>
      <c r="E77" s="210">
        <v>0</v>
      </c>
      <c r="F77" s="210">
        <v>0</v>
      </c>
      <c r="G77" s="60" t="s">
        <v>82</v>
      </c>
    </row>
    <row r="78" spans="1:7" ht="47.25">
      <c r="A78" s="36"/>
      <c r="B78" s="124" t="s">
        <v>83</v>
      </c>
      <c r="C78" s="209" t="s">
        <v>84</v>
      </c>
      <c r="D78" s="186">
        <v>-1134</v>
      </c>
      <c r="E78" s="210">
        <v>0</v>
      </c>
      <c r="F78" s="210">
        <v>0</v>
      </c>
      <c r="G78" s="60" t="s">
        <v>82</v>
      </c>
    </row>
    <row r="79" spans="1:7" ht="31.5">
      <c r="A79" s="36"/>
      <c r="B79" s="124" t="s">
        <v>85</v>
      </c>
      <c r="C79" s="209" t="s">
        <v>86</v>
      </c>
      <c r="D79" s="186">
        <v>-2545.7</v>
      </c>
      <c r="E79" s="210">
        <v>0</v>
      </c>
      <c r="F79" s="210">
        <v>0</v>
      </c>
      <c r="G79" s="60" t="s">
        <v>82</v>
      </c>
    </row>
    <row r="80" spans="1:7" ht="15.75">
      <c r="A80" s="36">
        <v>15</v>
      </c>
      <c r="B80" s="37" t="s">
        <v>338</v>
      </c>
      <c r="C80" s="26"/>
      <c r="D80" s="26">
        <f>SUM(D81:D82)</f>
        <v>-5000</v>
      </c>
      <c r="E80" s="26">
        <f>SUM(E81:E82)</f>
        <v>0</v>
      </c>
      <c r="F80" s="26">
        <f>SUM(F81:F82)</f>
        <v>0</v>
      </c>
      <c r="G80" s="60"/>
    </row>
    <row r="81" spans="1:7" ht="63">
      <c r="A81" s="36"/>
      <c r="B81" s="38" t="s">
        <v>341</v>
      </c>
      <c r="C81" s="138" t="s">
        <v>342</v>
      </c>
      <c r="D81" s="210">
        <v>-2000</v>
      </c>
      <c r="E81" s="109">
        <v>0</v>
      </c>
      <c r="F81" s="109">
        <v>0</v>
      </c>
      <c r="G81" s="60" t="s">
        <v>343</v>
      </c>
    </row>
    <row r="82" spans="1:7" ht="78.75">
      <c r="A82" s="36"/>
      <c r="B82" s="68" t="s">
        <v>344</v>
      </c>
      <c r="C82" s="139" t="s">
        <v>345</v>
      </c>
      <c r="D82" s="140">
        <v>-3000</v>
      </c>
      <c r="E82" s="141">
        <v>0</v>
      </c>
      <c r="F82" s="141">
        <v>0</v>
      </c>
      <c r="G82" s="60" t="s">
        <v>346</v>
      </c>
    </row>
    <row r="83" spans="1:7" ht="31.5">
      <c r="A83" s="36">
        <v>16</v>
      </c>
      <c r="B83" s="37" t="s">
        <v>98</v>
      </c>
      <c r="C83" s="26"/>
      <c r="D83" s="26">
        <f>SUM(D84:D88)</f>
        <v>-13878.7</v>
      </c>
      <c r="E83" s="26">
        <f>SUM(E84:E88)</f>
        <v>0</v>
      </c>
      <c r="F83" s="26">
        <f>SUM(F84:F88)</f>
        <v>0</v>
      </c>
      <c r="G83" s="60"/>
    </row>
    <row r="84" spans="1:7" ht="78.75">
      <c r="A84" s="36"/>
      <c r="B84" s="38" t="s">
        <v>107</v>
      </c>
      <c r="C84" s="210" t="s">
        <v>108</v>
      </c>
      <c r="D84" s="210">
        <v>-416</v>
      </c>
      <c r="E84" s="210">
        <v>0</v>
      </c>
      <c r="F84" s="210">
        <v>0</v>
      </c>
      <c r="G84" s="60" t="s">
        <v>109</v>
      </c>
    </row>
    <row r="85" spans="1:7" ht="93.75" customHeight="1">
      <c r="A85" s="36"/>
      <c r="B85" s="38" t="s">
        <v>107</v>
      </c>
      <c r="C85" s="210" t="s">
        <v>108</v>
      </c>
      <c r="D85" s="50">
        <v>-541</v>
      </c>
      <c r="E85" s="210">
        <v>0</v>
      </c>
      <c r="F85" s="210">
        <v>0</v>
      </c>
      <c r="G85" s="60" t="s">
        <v>110</v>
      </c>
    </row>
    <row r="86" spans="1:7" ht="110.25">
      <c r="A86" s="36"/>
      <c r="B86" s="57" t="s">
        <v>111</v>
      </c>
      <c r="C86" s="71" t="s">
        <v>112</v>
      </c>
      <c r="D86" s="50">
        <v>-6000</v>
      </c>
      <c r="E86" s="210">
        <v>0</v>
      </c>
      <c r="F86" s="210">
        <v>0</v>
      </c>
      <c r="G86" s="60" t="s">
        <v>113</v>
      </c>
    </row>
    <row r="87" spans="1:7" ht="174.75" customHeight="1">
      <c r="A87" s="36"/>
      <c r="B87" s="38" t="s">
        <v>715</v>
      </c>
      <c r="C87" s="210" t="s">
        <v>101</v>
      </c>
      <c r="D87" s="210">
        <v>-4209.7</v>
      </c>
      <c r="E87" s="210">
        <v>0</v>
      </c>
      <c r="F87" s="210">
        <v>0</v>
      </c>
      <c r="G87" s="60" t="s">
        <v>716</v>
      </c>
    </row>
    <row r="88" spans="1:7" ht="141.75">
      <c r="A88" s="36"/>
      <c r="B88" s="38" t="s">
        <v>723</v>
      </c>
      <c r="C88" s="210" t="s">
        <v>721</v>
      </c>
      <c r="D88" s="210">
        <v>-2712</v>
      </c>
      <c r="E88" s="210">
        <v>0</v>
      </c>
      <c r="F88" s="210">
        <v>0</v>
      </c>
      <c r="G88" s="60" t="s">
        <v>722</v>
      </c>
    </row>
    <row r="89" spans="1:7" ht="31.5" customHeight="1">
      <c r="A89" s="36">
        <v>17</v>
      </c>
      <c r="B89" s="66" t="s">
        <v>132</v>
      </c>
      <c r="C89" s="101"/>
      <c r="D89" s="102">
        <f>SUM(D90:D91)</f>
        <v>-215321.59999999998</v>
      </c>
      <c r="E89" s="102">
        <f>SUM(E90:E90)</f>
        <v>0</v>
      </c>
      <c r="F89" s="102">
        <f>SUM(F90:F90)</f>
        <v>0</v>
      </c>
      <c r="G89" s="60"/>
    </row>
    <row r="90" spans="1:7" ht="206.25" customHeight="1">
      <c r="A90" s="36"/>
      <c r="B90" s="81" t="s">
        <v>161</v>
      </c>
      <c r="C90" s="82" t="s">
        <v>642</v>
      </c>
      <c r="D90" s="83">
        <v>-177854.8</v>
      </c>
      <c r="E90" s="210">
        <v>0</v>
      </c>
      <c r="F90" s="210">
        <v>0</v>
      </c>
      <c r="G90" s="60" t="s">
        <v>162</v>
      </c>
    </row>
    <row r="91" spans="1:7" ht="132" customHeight="1">
      <c r="A91" s="36"/>
      <c r="B91" s="81" t="s">
        <v>163</v>
      </c>
      <c r="C91" s="82" t="s">
        <v>167</v>
      </c>
      <c r="D91" s="75">
        <v>-37466.8</v>
      </c>
      <c r="E91" s="210">
        <v>0</v>
      </c>
      <c r="F91" s="210">
        <v>0</v>
      </c>
      <c r="G91" s="60" t="s">
        <v>872</v>
      </c>
    </row>
    <row r="92" spans="1:7" s="80" customFormat="1" ht="31.5">
      <c r="A92" s="88">
        <v>18</v>
      </c>
      <c r="B92" s="61" t="s">
        <v>25</v>
      </c>
      <c r="C92" s="96"/>
      <c r="D92" s="86">
        <f>SUM(D93:D95)</f>
        <v>-6958.7</v>
      </c>
      <c r="E92" s="86">
        <f>SUM(E93:E95)</f>
        <v>-279.4</v>
      </c>
      <c r="F92" s="86">
        <f>SUM(F93:F95)</f>
        <v>0</v>
      </c>
      <c r="G92" s="60"/>
    </row>
    <row r="93" spans="1:7" s="80" customFormat="1" ht="63">
      <c r="A93" s="88"/>
      <c r="B93" s="38" t="s">
        <v>629</v>
      </c>
      <c r="C93" s="82" t="s">
        <v>630</v>
      </c>
      <c r="D93" s="210">
        <v>-277.6</v>
      </c>
      <c r="E93" s="210">
        <v>-279.4</v>
      </c>
      <c r="F93" s="210">
        <v>0</v>
      </c>
      <c r="G93" s="60" t="s">
        <v>631</v>
      </c>
    </row>
    <row r="94" spans="1:7" s="80" customFormat="1" ht="84.75" customHeight="1">
      <c r="A94" s="88"/>
      <c r="B94" s="124" t="s">
        <v>709</v>
      </c>
      <c r="C94" s="14" t="s">
        <v>710</v>
      </c>
      <c r="D94" s="210">
        <v>-3481.1</v>
      </c>
      <c r="E94" s="210">
        <v>0</v>
      </c>
      <c r="F94" s="210">
        <v>0</v>
      </c>
      <c r="G94" s="60" t="s">
        <v>711</v>
      </c>
    </row>
    <row r="95" spans="1:7" s="80" customFormat="1" ht="126">
      <c r="A95" s="88"/>
      <c r="B95" s="124" t="s">
        <v>712</v>
      </c>
      <c r="C95" s="14" t="s">
        <v>713</v>
      </c>
      <c r="D95" s="210">
        <v>-3200</v>
      </c>
      <c r="E95" s="210">
        <v>0</v>
      </c>
      <c r="F95" s="210">
        <v>0</v>
      </c>
      <c r="G95" s="60" t="s">
        <v>714</v>
      </c>
    </row>
    <row r="96" spans="1:7" ht="15.75">
      <c r="A96" s="36">
        <v>19</v>
      </c>
      <c r="B96" s="37" t="s">
        <v>239</v>
      </c>
      <c r="C96" s="114"/>
      <c r="D96" s="26">
        <f>SUM(D97:D98)</f>
        <v>-88577.8</v>
      </c>
      <c r="E96" s="26">
        <f>SUM(E97:E98)</f>
        <v>0</v>
      </c>
      <c r="F96" s="26">
        <f>SUM(F97:F98)</f>
        <v>0</v>
      </c>
      <c r="G96" s="60"/>
    </row>
    <row r="97" spans="1:7" ht="64.5" customHeight="1">
      <c r="A97" s="36"/>
      <c r="B97" s="59" t="s">
        <v>235</v>
      </c>
      <c r="C97" s="98" t="s">
        <v>236</v>
      </c>
      <c r="D97" s="51">
        <v>-85710</v>
      </c>
      <c r="E97" s="51">
        <v>0</v>
      </c>
      <c r="F97" s="51">
        <v>0</v>
      </c>
      <c r="G97" s="60" t="s">
        <v>237</v>
      </c>
    </row>
    <row r="98" spans="1:7" ht="194.25" customHeight="1">
      <c r="A98" s="36"/>
      <c r="B98" s="59" t="s">
        <v>39</v>
      </c>
      <c r="C98" s="98" t="s">
        <v>238</v>
      </c>
      <c r="D98" s="51">
        <v>-2867.8</v>
      </c>
      <c r="E98" s="51">
        <v>0</v>
      </c>
      <c r="F98" s="51">
        <v>0</v>
      </c>
      <c r="G98" s="60" t="s">
        <v>240</v>
      </c>
    </row>
    <row r="99" spans="1:7" ht="15.75">
      <c r="A99" s="36">
        <v>20</v>
      </c>
      <c r="B99" s="61" t="s">
        <v>208</v>
      </c>
      <c r="C99" s="63"/>
      <c r="D99" s="26">
        <f>SUM(D100:D107)</f>
        <v>-176133.9</v>
      </c>
      <c r="E99" s="26">
        <f>SUM(E100:E107)</f>
        <v>-32715.2</v>
      </c>
      <c r="F99" s="26">
        <f>SUM(F100:F107)</f>
        <v>-225101</v>
      </c>
      <c r="G99" s="60"/>
    </row>
    <row r="100" spans="1:7" ht="173.25">
      <c r="A100" s="36"/>
      <c r="B100" s="59" t="s">
        <v>206</v>
      </c>
      <c r="C100" s="98" t="s">
        <v>646</v>
      </c>
      <c r="D100" s="51">
        <v>-32500</v>
      </c>
      <c r="E100" s="210">
        <v>0</v>
      </c>
      <c r="F100" s="51">
        <v>-29987</v>
      </c>
      <c r="G100" s="60" t="s">
        <v>870</v>
      </c>
    </row>
    <row r="101" spans="1:7" ht="252">
      <c r="A101" s="36"/>
      <c r="B101" s="59" t="s">
        <v>200</v>
      </c>
      <c r="C101" s="98" t="s">
        <v>183</v>
      </c>
      <c r="D101" s="51">
        <v>-39987</v>
      </c>
      <c r="E101" s="51">
        <v>-13304</v>
      </c>
      <c r="F101" s="51">
        <v>-112784</v>
      </c>
      <c r="G101" s="60" t="s">
        <v>871</v>
      </c>
    </row>
    <row r="102" spans="1:7" ht="63">
      <c r="A102" s="36"/>
      <c r="B102" s="59" t="s">
        <v>201</v>
      </c>
      <c r="C102" s="98" t="s">
        <v>184</v>
      </c>
      <c r="D102" s="210">
        <v>0</v>
      </c>
      <c r="E102" s="210">
        <v>0</v>
      </c>
      <c r="F102" s="51">
        <v>-32330</v>
      </c>
      <c r="G102" s="60" t="s">
        <v>873</v>
      </c>
    </row>
    <row r="103" spans="1:7" ht="141.75">
      <c r="A103" s="36"/>
      <c r="B103" s="124" t="s">
        <v>202</v>
      </c>
      <c r="C103" s="209" t="s">
        <v>185</v>
      </c>
      <c r="D103" s="210">
        <v>0</v>
      </c>
      <c r="E103" s="207">
        <v>-19411.2</v>
      </c>
      <c r="F103" s="210">
        <v>0</v>
      </c>
      <c r="G103" s="60" t="s">
        <v>874</v>
      </c>
    </row>
    <row r="104" spans="1:7" ht="94.5">
      <c r="A104" s="36"/>
      <c r="B104" s="59" t="s">
        <v>203</v>
      </c>
      <c r="C104" s="98" t="s">
        <v>187</v>
      </c>
      <c r="D104" s="51">
        <v>-12641</v>
      </c>
      <c r="E104" s="210">
        <v>0</v>
      </c>
      <c r="F104" s="210">
        <v>0</v>
      </c>
      <c r="G104" s="60" t="s">
        <v>875</v>
      </c>
    </row>
    <row r="105" spans="1:7" ht="31.5">
      <c r="A105" s="36"/>
      <c r="B105" s="59" t="s">
        <v>207</v>
      </c>
      <c r="C105" s="98" t="s">
        <v>466</v>
      </c>
      <c r="D105" s="51">
        <v>-90000</v>
      </c>
      <c r="E105" s="210">
        <v>0</v>
      </c>
      <c r="F105" s="210">
        <v>0</v>
      </c>
      <c r="G105" s="60" t="s">
        <v>876</v>
      </c>
    </row>
    <row r="106" spans="1:7" ht="110.25">
      <c r="A106" s="36"/>
      <c r="B106" s="124" t="s">
        <v>210</v>
      </c>
      <c r="C106" s="209" t="s">
        <v>209</v>
      </c>
      <c r="D106" s="207">
        <v>-1005.9</v>
      </c>
      <c r="E106" s="210">
        <v>0</v>
      </c>
      <c r="F106" s="210">
        <v>0</v>
      </c>
      <c r="G106" s="60" t="s">
        <v>869</v>
      </c>
    </row>
    <row r="107" spans="1:7" ht="126">
      <c r="A107" s="36"/>
      <c r="B107" s="59" t="s">
        <v>203</v>
      </c>
      <c r="C107" s="98" t="s">
        <v>646</v>
      </c>
      <c r="D107" s="210">
        <v>0</v>
      </c>
      <c r="E107" s="210">
        <v>0</v>
      </c>
      <c r="F107" s="51">
        <v>-50000</v>
      </c>
      <c r="G107" s="60" t="s">
        <v>647</v>
      </c>
    </row>
    <row r="108" spans="1:7" ht="31.5">
      <c r="A108" s="36">
        <v>21</v>
      </c>
      <c r="B108" s="195" t="s">
        <v>68</v>
      </c>
      <c r="C108" s="52"/>
      <c r="D108" s="49">
        <f>SUM(D109:D111)</f>
        <v>-1100</v>
      </c>
      <c r="E108" s="26">
        <f>E114</f>
        <v>0</v>
      </c>
      <c r="F108" s="26">
        <f>F114</f>
        <v>0</v>
      </c>
      <c r="G108" s="60"/>
    </row>
    <row r="109" spans="1:7" ht="31.5">
      <c r="A109" s="36"/>
      <c r="B109" s="68" t="s">
        <v>63</v>
      </c>
      <c r="C109" s="210" t="s">
        <v>72</v>
      </c>
      <c r="D109" s="210">
        <v>-647</v>
      </c>
      <c r="E109" s="210">
        <v>0</v>
      </c>
      <c r="F109" s="210">
        <v>0</v>
      </c>
      <c r="G109" s="60" t="s">
        <v>87</v>
      </c>
    </row>
    <row r="110" spans="1:7" ht="31.5">
      <c r="A110" s="36"/>
      <c r="B110" s="65" t="s">
        <v>69</v>
      </c>
      <c r="C110" s="209" t="s">
        <v>70</v>
      </c>
      <c r="D110" s="210">
        <v>-170.5</v>
      </c>
      <c r="E110" s="210">
        <v>0</v>
      </c>
      <c r="F110" s="210">
        <v>0</v>
      </c>
      <c r="G110" s="60" t="s">
        <v>82</v>
      </c>
    </row>
    <row r="111" spans="1:7" ht="31.5">
      <c r="A111" s="36"/>
      <c r="B111" s="69" t="s">
        <v>88</v>
      </c>
      <c r="C111" s="209" t="s">
        <v>89</v>
      </c>
      <c r="D111" s="210">
        <v>-282.5</v>
      </c>
      <c r="E111" s="210">
        <v>0</v>
      </c>
      <c r="F111" s="210">
        <v>0</v>
      </c>
      <c r="G111" s="60" t="s">
        <v>90</v>
      </c>
    </row>
    <row r="112" spans="1:7" ht="47.25">
      <c r="A112" s="36">
        <v>22</v>
      </c>
      <c r="B112" s="195" t="s">
        <v>73</v>
      </c>
      <c r="C112" s="52"/>
      <c r="D112" s="26">
        <f>SUM(D113:D116)</f>
        <v>-1870.3</v>
      </c>
      <c r="E112" s="26">
        <f>SUM(E113:E116)</f>
        <v>0</v>
      </c>
      <c r="F112" s="26">
        <f>SUM(F113:F116)</f>
        <v>0</v>
      </c>
      <c r="G112" s="60"/>
    </row>
    <row r="113" spans="1:7" ht="47.25">
      <c r="A113" s="36"/>
      <c r="B113" s="38" t="s">
        <v>75</v>
      </c>
      <c r="C113" s="39" t="s">
        <v>91</v>
      </c>
      <c r="D113" s="210">
        <v>-470</v>
      </c>
      <c r="E113" s="210">
        <v>0</v>
      </c>
      <c r="F113" s="210">
        <v>0</v>
      </c>
      <c r="G113" s="60" t="s">
        <v>868</v>
      </c>
    </row>
    <row r="114" spans="1:7" ht="31.5">
      <c r="A114" s="36"/>
      <c r="B114" s="38" t="s">
        <v>92</v>
      </c>
      <c r="C114" s="39" t="s">
        <v>93</v>
      </c>
      <c r="D114" s="210">
        <v>-791.8</v>
      </c>
      <c r="E114" s="210">
        <v>0</v>
      </c>
      <c r="F114" s="210">
        <v>0</v>
      </c>
      <c r="G114" s="60" t="s">
        <v>868</v>
      </c>
    </row>
    <row r="115" spans="1:7" ht="47.25">
      <c r="A115" s="36"/>
      <c r="B115" s="38" t="s">
        <v>75</v>
      </c>
      <c r="C115" s="39" t="s">
        <v>76</v>
      </c>
      <c r="D115" s="210">
        <v>-207</v>
      </c>
      <c r="E115" s="210">
        <v>0</v>
      </c>
      <c r="F115" s="210">
        <v>0</v>
      </c>
      <c r="G115" s="60" t="s">
        <v>82</v>
      </c>
    </row>
    <row r="116" spans="1:7" ht="31.5">
      <c r="A116" s="36"/>
      <c r="B116" s="38" t="s">
        <v>92</v>
      </c>
      <c r="C116" s="72" t="s">
        <v>218</v>
      </c>
      <c r="D116" s="210">
        <v>-401.5</v>
      </c>
      <c r="E116" s="210">
        <v>0</v>
      </c>
      <c r="F116" s="210">
        <v>0</v>
      </c>
      <c r="G116" s="60" t="s">
        <v>82</v>
      </c>
    </row>
    <row r="117" spans="1:7" s="80" customFormat="1" ht="31.5">
      <c r="A117" s="91">
        <v>23</v>
      </c>
      <c r="B117" s="61" t="s">
        <v>130</v>
      </c>
      <c r="C117" s="63"/>
      <c r="D117" s="63">
        <f>SUM(D118:D121)</f>
        <v>-17601.306</v>
      </c>
      <c r="E117" s="63">
        <f>SUM(E118:E121)</f>
        <v>0</v>
      </c>
      <c r="F117" s="63">
        <f>SUM(F118:F121)</f>
        <v>0</v>
      </c>
      <c r="G117" s="60"/>
    </row>
    <row r="118" spans="1:7" ht="110.25" customHeight="1">
      <c r="A118" s="47"/>
      <c r="B118" s="79" t="s">
        <v>143</v>
      </c>
      <c r="C118" s="56" t="s">
        <v>550</v>
      </c>
      <c r="D118" s="210">
        <v>-7383.4</v>
      </c>
      <c r="E118" s="210">
        <v>0</v>
      </c>
      <c r="F118" s="210">
        <v>0</v>
      </c>
      <c r="G118" s="60" t="s">
        <v>867</v>
      </c>
    </row>
    <row r="119" spans="1:7" ht="64.5" customHeight="1">
      <c r="A119" s="47"/>
      <c r="B119" s="38" t="s">
        <v>170</v>
      </c>
      <c r="C119" s="56" t="s">
        <v>551</v>
      </c>
      <c r="D119" s="210">
        <v>-3100</v>
      </c>
      <c r="E119" s="210">
        <v>0</v>
      </c>
      <c r="F119" s="210">
        <v>0</v>
      </c>
      <c r="G119" s="60" t="s">
        <v>863</v>
      </c>
    </row>
    <row r="120" spans="1:7" ht="63" customHeight="1">
      <c r="A120" s="47"/>
      <c r="B120" s="38" t="s">
        <v>171</v>
      </c>
      <c r="C120" s="56" t="s">
        <v>552</v>
      </c>
      <c r="D120" s="210">
        <v>-3117.906</v>
      </c>
      <c r="E120" s="210">
        <v>0</v>
      </c>
      <c r="F120" s="210">
        <v>0</v>
      </c>
      <c r="G120" s="60" t="s">
        <v>862</v>
      </c>
    </row>
    <row r="121" spans="1:7" ht="81" customHeight="1">
      <c r="A121" s="47"/>
      <c r="B121" s="38" t="s">
        <v>172</v>
      </c>
      <c r="C121" s="56" t="s">
        <v>553</v>
      </c>
      <c r="D121" s="210">
        <v>-4000</v>
      </c>
      <c r="E121" s="210">
        <v>0</v>
      </c>
      <c r="F121" s="210">
        <v>0</v>
      </c>
      <c r="G121" s="60" t="s">
        <v>864</v>
      </c>
    </row>
    <row r="122" spans="1:7" ht="15.75">
      <c r="A122" s="47">
        <v>24</v>
      </c>
      <c r="B122" s="37" t="s">
        <v>464</v>
      </c>
      <c r="C122" s="26"/>
      <c r="D122" s="26">
        <f>SUM(D123:D124)</f>
        <v>-66381.59999999995</v>
      </c>
      <c r="E122" s="26">
        <f>SUM(E123:E124)</f>
        <v>0</v>
      </c>
      <c r="F122" s="26">
        <f>SUM(F123:F124)</f>
        <v>0</v>
      </c>
      <c r="G122" s="60"/>
    </row>
    <row r="123" spans="1:7" ht="63">
      <c r="A123" s="47"/>
      <c r="B123" s="42" t="s">
        <v>648</v>
      </c>
      <c r="C123" s="39" t="s">
        <v>649</v>
      </c>
      <c r="D123" s="74">
        <v>-14680</v>
      </c>
      <c r="E123" s="153">
        <v>0</v>
      </c>
      <c r="F123" s="153">
        <v>0</v>
      </c>
      <c r="G123" s="60" t="s">
        <v>866</v>
      </c>
    </row>
    <row r="124" spans="1:7" ht="94.5" customHeight="1">
      <c r="A124" s="47"/>
      <c r="B124" s="95" t="s">
        <v>611</v>
      </c>
      <c r="C124" s="152" t="s">
        <v>465</v>
      </c>
      <c r="D124" s="153">
        <f>-300000-35320-20000.1-50000-272.1+26899.5+31120+269980.5+73078.6-32288-11000-3900</f>
        <v>-51701.59999999995</v>
      </c>
      <c r="E124" s="153">
        <v>0</v>
      </c>
      <c r="F124" s="153">
        <v>0</v>
      </c>
      <c r="G124" s="60" t="s">
        <v>885</v>
      </c>
    </row>
    <row r="125" spans="1:7" ht="15.75">
      <c r="A125" s="47">
        <v>25</v>
      </c>
      <c r="B125" s="154" t="s">
        <v>364</v>
      </c>
      <c r="C125" s="26"/>
      <c r="D125" s="26">
        <f>SUM(D126:D127)</f>
        <v>-7430</v>
      </c>
      <c r="E125" s="26">
        <f>SUM(E126:E127)</f>
        <v>0</v>
      </c>
      <c r="F125" s="26">
        <f>SUM(F126:F127)</f>
        <v>0</v>
      </c>
      <c r="G125" s="60"/>
    </row>
    <row r="126" spans="1:7" ht="31.5">
      <c r="A126" s="47"/>
      <c r="B126" s="95" t="s">
        <v>556</v>
      </c>
      <c r="C126" s="98" t="s">
        <v>557</v>
      </c>
      <c r="D126" s="153">
        <v>-5750</v>
      </c>
      <c r="E126" s="153">
        <v>0</v>
      </c>
      <c r="F126" s="153">
        <v>0</v>
      </c>
      <c r="G126" s="60" t="s">
        <v>883</v>
      </c>
    </row>
    <row r="127" spans="1:7" ht="31.5">
      <c r="A127" s="47"/>
      <c r="B127" s="95" t="s">
        <v>558</v>
      </c>
      <c r="C127" s="165" t="s">
        <v>559</v>
      </c>
      <c r="D127" s="166">
        <v>-1680</v>
      </c>
      <c r="E127" s="153">
        <v>0</v>
      </c>
      <c r="F127" s="153">
        <v>0</v>
      </c>
      <c r="G127" s="60" t="s">
        <v>884</v>
      </c>
    </row>
    <row r="128" spans="1:7" ht="31.5">
      <c r="A128" s="47">
        <v>26</v>
      </c>
      <c r="B128" s="37" t="s">
        <v>400</v>
      </c>
      <c r="C128" s="26"/>
      <c r="D128" s="26">
        <f>SUM(D129:D133)</f>
        <v>-18638.5</v>
      </c>
      <c r="E128" s="26">
        <f>SUM(E129:E133)</f>
        <v>0</v>
      </c>
      <c r="F128" s="26">
        <f>SUM(F129:F133)</f>
        <v>0</v>
      </c>
      <c r="G128" s="60"/>
    </row>
    <row r="129" spans="1:7" ht="31.5">
      <c r="A129" s="47"/>
      <c r="B129" s="69" t="s">
        <v>430</v>
      </c>
      <c r="C129" s="56" t="s">
        <v>431</v>
      </c>
      <c r="D129" s="155">
        <v>-289.5</v>
      </c>
      <c r="E129" s="210">
        <v>0</v>
      </c>
      <c r="F129" s="210">
        <v>0</v>
      </c>
      <c r="G129" s="60" t="s">
        <v>432</v>
      </c>
    </row>
    <row r="130" spans="1:7" ht="78.75">
      <c r="A130" s="47"/>
      <c r="B130" s="124" t="s">
        <v>92</v>
      </c>
      <c r="C130" s="56" t="s">
        <v>433</v>
      </c>
      <c r="D130" s="155">
        <v>-2511.8</v>
      </c>
      <c r="E130" s="210">
        <v>0</v>
      </c>
      <c r="F130" s="210">
        <v>0</v>
      </c>
      <c r="G130" s="60" t="s">
        <v>434</v>
      </c>
    </row>
    <row r="131" spans="1:7" ht="63">
      <c r="A131" s="47"/>
      <c r="B131" s="124" t="s">
        <v>435</v>
      </c>
      <c r="C131" s="56" t="s">
        <v>436</v>
      </c>
      <c r="D131" s="155">
        <v>-4976.2</v>
      </c>
      <c r="E131" s="210">
        <v>0</v>
      </c>
      <c r="F131" s="210">
        <v>0</v>
      </c>
      <c r="G131" s="60" t="s">
        <v>437</v>
      </c>
    </row>
    <row r="132" spans="1:7" ht="94.5">
      <c r="A132" s="47"/>
      <c r="B132" s="124" t="s">
        <v>438</v>
      </c>
      <c r="C132" s="56" t="s">
        <v>439</v>
      </c>
      <c r="D132" s="155">
        <v>-7401</v>
      </c>
      <c r="E132" s="210">
        <v>0</v>
      </c>
      <c r="F132" s="210">
        <v>0</v>
      </c>
      <c r="G132" s="60" t="s">
        <v>440</v>
      </c>
    </row>
    <row r="133" spans="1:7" ht="47.25">
      <c r="A133" s="47"/>
      <c r="B133" s="124" t="s">
        <v>92</v>
      </c>
      <c r="C133" s="56" t="s">
        <v>441</v>
      </c>
      <c r="D133" s="155">
        <v>-3460</v>
      </c>
      <c r="E133" s="210">
        <v>0</v>
      </c>
      <c r="F133" s="210">
        <v>0</v>
      </c>
      <c r="G133" s="60" t="s">
        <v>442</v>
      </c>
    </row>
    <row r="134" spans="1:7" ht="47.25">
      <c r="A134" s="47">
        <v>27</v>
      </c>
      <c r="B134" s="37" t="s">
        <v>861</v>
      </c>
      <c r="C134" s="26"/>
      <c r="D134" s="26">
        <f>SUM(D135:D141)</f>
        <v>-6695.7</v>
      </c>
      <c r="E134" s="26">
        <f>SUM(E135:E141)</f>
        <v>0</v>
      </c>
      <c r="F134" s="26">
        <f>SUM(F135:F141)</f>
        <v>0</v>
      </c>
      <c r="G134" s="60"/>
    </row>
    <row r="135" spans="1:7" ht="110.25">
      <c r="A135" s="47"/>
      <c r="B135" s="38" t="s">
        <v>512</v>
      </c>
      <c r="C135" s="56" t="s">
        <v>513</v>
      </c>
      <c r="D135" s="155">
        <v>-27.7</v>
      </c>
      <c r="E135" s="155">
        <v>0</v>
      </c>
      <c r="F135" s="155">
        <v>0</v>
      </c>
      <c r="G135" s="60" t="s">
        <v>514</v>
      </c>
    </row>
    <row r="136" spans="1:7" ht="110.25">
      <c r="A136" s="47"/>
      <c r="B136" s="38" t="s">
        <v>515</v>
      </c>
      <c r="C136" s="56" t="s">
        <v>516</v>
      </c>
      <c r="D136" s="155">
        <v>-2163.4</v>
      </c>
      <c r="E136" s="155">
        <v>0</v>
      </c>
      <c r="F136" s="155">
        <v>0</v>
      </c>
      <c r="G136" s="60" t="s">
        <v>517</v>
      </c>
    </row>
    <row r="137" spans="1:7" ht="78.75">
      <c r="A137" s="47"/>
      <c r="B137" s="57" t="s">
        <v>526</v>
      </c>
      <c r="C137" s="56" t="s">
        <v>518</v>
      </c>
      <c r="D137" s="155">
        <v>-525.5</v>
      </c>
      <c r="E137" s="155">
        <v>0</v>
      </c>
      <c r="F137" s="155">
        <v>0</v>
      </c>
      <c r="G137" s="60" t="s">
        <v>519</v>
      </c>
    </row>
    <row r="138" spans="1:7" ht="63">
      <c r="A138" s="47"/>
      <c r="B138" s="57" t="s">
        <v>527</v>
      </c>
      <c r="C138" s="56" t="s">
        <v>520</v>
      </c>
      <c r="D138" s="155">
        <v>-1313.1</v>
      </c>
      <c r="E138" s="155">
        <v>0</v>
      </c>
      <c r="F138" s="155">
        <v>0</v>
      </c>
      <c r="G138" s="60" t="s">
        <v>521</v>
      </c>
    </row>
    <row r="139" spans="1:7" ht="63">
      <c r="A139" s="47"/>
      <c r="B139" s="57" t="s">
        <v>528</v>
      </c>
      <c r="C139" s="56" t="s">
        <v>522</v>
      </c>
      <c r="D139" s="155">
        <v>-1280.8</v>
      </c>
      <c r="E139" s="155">
        <v>0</v>
      </c>
      <c r="F139" s="155">
        <v>0</v>
      </c>
      <c r="G139" s="60" t="s">
        <v>523</v>
      </c>
    </row>
    <row r="140" spans="1:7" ht="94.5">
      <c r="A140" s="47"/>
      <c r="B140" s="57" t="s">
        <v>529</v>
      </c>
      <c r="C140" s="56" t="s">
        <v>524</v>
      </c>
      <c r="D140" s="155">
        <v>-1348.2</v>
      </c>
      <c r="E140" s="155">
        <v>0</v>
      </c>
      <c r="F140" s="155">
        <v>0</v>
      </c>
      <c r="G140" s="60" t="s">
        <v>519</v>
      </c>
    </row>
    <row r="141" spans="1:7" ht="78.75">
      <c r="A141" s="47"/>
      <c r="B141" s="57" t="s">
        <v>530</v>
      </c>
      <c r="C141" s="56" t="s">
        <v>525</v>
      </c>
      <c r="D141" s="155">
        <v>-37</v>
      </c>
      <c r="E141" s="155">
        <v>0</v>
      </c>
      <c r="F141" s="155">
        <v>0</v>
      </c>
      <c r="G141" s="60" t="s">
        <v>519</v>
      </c>
    </row>
    <row r="142" spans="1:7" ht="31.5">
      <c r="A142" s="47">
        <v>28</v>
      </c>
      <c r="B142" s="37" t="s">
        <v>221</v>
      </c>
      <c r="C142" s="26"/>
      <c r="D142" s="26">
        <f>D143</f>
        <v>-2351.5</v>
      </c>
      <c r="E142" s="26">
        <f>E143</f>
        <v>0</v>
      </c>
      <c r="F142" s="26">
        <f>F143</f>
        <v>0</v>
      </c>
      <c r="G142" s="60"/>
    </row>
    <row r="143" spans="1:7" ht="63">
      <c r="A143" s="47"/>
      <c r="B143" s="38" t="s">
        <v>222</v>
      </c>
      <c r="C143" s="56" t="s">
        <v>223</v>
      </c>
      <c r="D143" s="210">
        <v>-2351.5</v>
      </c>
      <c r="E143" s="210">
        <v>0</v>
      </c>
      <c r="F143" s="210">
        <v>0</v>
      </c>
      <c r="G143" s="60" t="s">
        <v>224</v>
      </c>
    </row>
    <row r="144" spans="1:7" ht="31.5">
      <c r="A144" s="47">
        <v>29</v>
      </c>
      <c r="B144" s="48" t="s">
        <v>275</v>
      </c>
      <c r="C144" s="129"/>
      <c r="D144" s="26">
        <f>D145</f>
        <v>-110</v>
      </c>
      <c r="E144" s="26">
        <f>E145</f>
        <v>0</v>
      </c>
      <c r="F144" s="26">
        <f>F145</f>
        <v>0</v>
      </c>
      <c r="G144" s="60"/>
    </row>
    <row r="145" spans="1:7" ht="31.5">
      <c r="A145" s="47"/>
      <c r="B145" s="38" t="s">
        <v>276</v>
      </c>
      <c r="C145" s="56" t="s">
        <v>284</v>
      </c>
      <c r="D145" s="210">
        <v>-110</v>
      </c>
      <c r="E145" s="210">
        <v>0</v>
      </c>
      <c r="F145" s="210">
        <v>0</v>
      </c>
      <c r="G145" s="60" t="s">
        <v>865</v>
      </c>
    </row>
  </sheetData>
  <sheetProtection/>
  <autoFilter ref="A6:G145"/>
  <mergeCells count="12">
    <mergeCell ref="A1:G1"/>
    <mergeCell ref="A3:A4"/>
    <mergeCell ref="B3:B4"/>
    <mergeCell ref="C3:C4"/>
    <mergeCell ref="D3:F3"/>
    <mergeCell ref="G3:G4"/>
    <mergeCell ref="B49:B50"/>
    <mergeCell ref="B8:B9"/>
    <mergeCell ref="B10:B11"/>
    <mergeCell ref="A10:A11"/>
    <mergeCell ref="A8:A9"/>
    <mergeCell ref="A49:A50"/>
  </mergeCells>
  <printOptions/>
  <pageMargins left="0.7874015748031497" right="0.3937007874015748" top="0.7874015748031497" bottom="0.7874015748031497" header="0.3937007874015748" footer="0.15748031496062992"/>
  <pageSetup fitToHeight="55" fitToWidth="1" horizontalDpi="600" verticalDpi="600" orientation="landscape" paperSize="9" scale="66"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104"/>
  <sheetViews>
    <sheetView tabSelected="1" view="pageBreakPreview" zoomScale="90" zoomScaleNormal="90" zoomScaleSheetLayoutView="90" workbookViewId="0" topLeftCell="A41">
      <selection activeCell="F42" sqref="F42"/>
    </sheetView>
  </sheetViews>
  <sheetFormatPr defaultColWidth="9.140625" defaultRowHeight="12.75"/>
  <cols>
    <col min="1" max="1" width="4.8515625" style="29" customWidth="1"/>
    <col min="2" max="2" width="57.57421875" style="30" customWidth="1"/>
    <col min="3" max="3" width="28.7109375" style="31" customWidth="1"/>
    <col min="4" max="6" width="16.140625" style="6" customWidth="1"/>
    <col min="7" max="7" width="57.57421875" style="30" customWidth="1"/>
    <col min="8" max="8" width="28.7109375" style="31" customWidth="1"/>
    <col min="9" max="11" width="16.140625" style="11" customWidth="1"/>
    <col min="12" max="16384" width="9.140625" style="24" customWidth="1"/>
  </cols>
  <sheetData>
    <row r="1" spans="1:11" ht="15.75">
      <c r="A1" s="260" t="s">
        <v>18</v>
      </c>
      <c r="B1" s="260"/>
      <c r="C1" s="260"/>
      <c r="D1" s="260"/>
      <c r="E1" s="260"/>
      <c r="F1" s="260"/>
      <c r="G1" s="260"/>
      <c r="H1" s="260"/>
      <c r="I1" s="260"/>
      <c r="J1" s="260"/>
      <c r="K1" s="260"/>
    </row>
    <row r="2" spans="4:11" ht="15.75">
      <c r="D2" s="8"/>
      <c r="E2" s="8"/>
      <c r="F2" s="8"/>
      <c r="I2" s="173"/>
      <c r="J2" s="173"/>
      <c r="K2" s="173"/>
    </row>
    <row r="3" spans="1:11" ht="15.75" customHeight="1">
      <c r="A3" s="263" t="s">
        <v>4</v>
      </c>
      <c r="B3" s="261" t="s">
        <v>0</v>
      </c>
      <c r="C3" s="261"/>
      <c r="D3" s="261"/>
      <c r="E3" s="261"/>
      <c r="F3" s="261"/>
      <c r="G3" s="262" t="s">
        <v>1</v>
      </c>
      <c r="H3" s="262"/>
      <c r="I3" s="262"/>
      <c r="J3" s="262"/>
      <c r="K3" s="262"/>
    </row>
    <row r="4" spans="1:11" s="22" customFormat="1" ht="32.25" customHeight="1">
      <c r="A4" s="263"/>
      <c r="B4" s="264" t="s">
        <v>2</v>
      </c>
      <c r="C4" s="264" t="s">
        <v>3</v>
      </c>
      <c r="D4" s="265" t="s">
        <v>8</v>
      </c>
      <c r="E4" s="265"/>
      <c r="F4" s="265"/>
      <c r="G4" s="264" t="s">
        <v>2</v>
      </c>
      <c r="H4" s="264" t="s">
        <v>3</v>
      </c>
      <c r="I4" s="265" t="s">
        <v>8</v>
      </c>
      <c r="J4" s="265"/>
      <c r="K4" s="265"/>
    </row>
    <row r="5" spans="1:11" s="22" customFormat="1" ht="15.75" customHeight="1">
      <c r="A5" s="263"/>
      <c r="B5" s="264"/>
      <c r="C5" s="264"/>
      <c r="D5" s="5" t="s">
        <v>13</v>
      </c>
      <c r="E5" s="5" t="s">
        <v>14</v>
      </c>
      <c r="F5" s="5" t="s">
        <v>15</v>
      </c>
      <c r="G5" s="264"/>
      <c r="H5" s="264"/>
      <c r="I5" s="5" t="s">
        <v>13</v>
      </c>
      <c r="J5" s="5" t="s">
        <v>14</v>
      </c>
      <c r="K5" s="5" t="s">
        <v>15</v>
      </c>
    </row>
    <row r="6" spans="1:11" s="28" customFormat="1" ht="15.75">
      <c r="A6" s="27">
        <v>1</v>
      </c>
      <c r="B6" s="23">
        <v>2</v>
      </c>
      <c r="C6" s="27">
        <v>3</v>
      </c>
      <c r="D6" s="27">
        <v>4</v>
      </c>
      <c r="E6" s="27">
        <v>5</v>
      </c>
      <c r="F6" s="27">
        <v>6</v>
      </c>
      <c r="G6" s="27">
        <v>7</v>
      </c>
      <c r="H6" s="23">
        <v>8</v>
      </c>
      <c r="I6" s="23">
        <v>9</v>
      </c>
      <c r="J6" s="23">
        <v>10</v>
      </c>
      <c r="K6" s="23">
        <v>11</v>
      </c>
    </row>
    <row r="7" spans="1:11" s="22" customFormat="1" ht="15.75">
      <c r="A7" s="32"/>
      <c r="B7" s="33" t="s">
        <v>5</v>
      </c>
      <c r="C7" s="34"/>
      <c r="D7" s="18">
        <f>D9+D17+D21+D24+D26+D28+D32+D36+D41+D45+D49+D51+D53+D56+D60+D65+D68+D70+D80+D87+D98+D100+D103</f>
        <v>1856795.5142899998</v>
      </c>
      <c r="E7" s="18">
        <f>E9+E17+E21+E26+E28+E32+E36+E41+E45+E49+E51+E53+E56+E60+E65+E68+E70+E80+E87+E98+E100+E103</f>
        <v>296005.84694</v>
      </c>
      <c r="F7" s="18">
        <f>F9+F17+F21+F26+F28+F32+F36+F41+F45+F49+F51+F53+F56+F60+F65+F68+F70+F80+F87+F98+F100+F103</f>
        <v>324554.4</v>
      </c>
      <c r="G7" s="20"/>
      <c r="H7" s="35"/>
      <c r="I7" s="18">
        <f>I9+I17+I21+I24+I26+I28+I32+I36+I41+I45+I49+I51+I53+I56+I60+I65+I68+I70+I80+I87+I98+I100+I103</f>
        <v>-1856795.5142899998</v>
      </c>
      <c r="J7" s="18">
        <f>J9+J17+J21+J26+J28+J32+J36+J41+J45+J49+J51+J53+J56+J60+J65+J68+J70+J80+J87+J98+J100+J103</f>
        <v>-296005.84694</v>
      </c>
      <c r="K7" s="18">
        <f>K9+K17+K21+K26+K28+K32+K36+K41+K45+K49+K51+K53+K56+K60+K65+K68+K70+K80+K87+K98+K100+K103</f>
        <v>-324554.4</v>
      </c>
    </row>
    <row r="8" spans="1:11" s="41" customFormat="1" ht="15.75">
      <c r="A8" s="40"/>
      <c r="B8" s="197" t="s">
        <v>854</v>
      </c>
      <c r="C8" s="198"/>
      <c r="D8" s="198">
        <f>D59+D74+D77+D78+D81+D82+D83+D84+D85+D86+D90+D92+D99+D104</f>
        <v>1006825.3000000002</v>
      </c>
      <c r="E8" s="63"/>
      <c r="F8" s="63"/>
      <c r="G8" s="177"/>
      <c r="H8" s="64"/>
      <c r="I8" s="63"/>
      <c r="J8" s="63"/>
      <c r="K8" s="63"/>
    </row>
    <row r="9" spans="1:11" s="41" customFormat="1" ht="31.5">
      <c r="A9" s="40">
        <v>1</v>
      </c>
      <c r="B9" s="37" t="s">
        <v>146</v>
      </c>
      <c r="C9" s="25"/>
      <c r="D9" s="26">
        <f>SUM(D10:D16)</f>
        <v>161613.7</v>
      </c>
      <c r="E9" s="26">
        <f>SUM(E10:E16)</f>
        <v>8350</v>
      </c>
      <c r="F9" s="26">
        <f>SUM(F10:F16)</f>
        <v>0</v>
      </c>
      <c r="G9" s="37" t="s">
        <v>146</v>
      </c>
      <c r="H9" s="21"/>
      <c r="I9" s="26">
        <f>SUM(I10:I16)</f>
        <v>-161613.7</v>
      </c>
      <c r="J9" s="26">
        <f>SUM(J10:J16)</f>
        <v>-8350</v>
      </c>
      <c r="K9" s="26">
        <f>SUM(K10:K16)</f>
        <v>0</v>
      </c>
    </row>
    <row r="10" spans="1:11" s="41" customFormat="1" ht="272.25" customHeight="1">
      <c r="A10" s="40"/>
      <c r="B10" s="38" t="s">
        <v>676</v>
      </c>
      <c r="C10" s="39" t="s">
        <v>151</v>
      </c>
      <c r="D10" s="74">
        <v>143670</v>
      </c>
      <c r="E10" s="210">
        <v>0</v>
      </c>
      <c r="F10" s="210">
        <v>0</v>
      </c>
      <c r="G10" s="133" t="s">
        <v>677</v>
      </c>
      <c r="H10" s="39" t="s">
        <v>150</v>
      </c>
      <c r="I10" s="74">
        <v>-143670</v>
      </c>
      <c r="J10" s="210">
        <v>0</v>
      </c>
      <c r="K10" s="210">
        <v>0</v>
      </c>
    </row>
    <row r="11" spans="1:11" s="41" customFormat="1" ht="141.75">
      <c r="A11" s="40"/>
      <c r="B11" s="127" t="s">
        <v>678</v>
      </c>
      <c r="C11" s="209" t="s">
        <v>149</v>
      </c>
      <c r="D11" s="99">
        <v>2371.1</v>
      </c>
      <c r="E11" s="99">
        <v>8350</v>
      </c>
      <c r="F11" s="99">
        <v>0</v>
      </c>
      <c r="G11" s="38" t="s">
        <v>679</v>
      </c>
      <c r="H11" s="46" t="s">
        <v>152</v>
      </c>
      <c r="I11" s="74">
        <v>-2200</v>
      </c>
      <c r="J11" s="210">
        <v>0</v>
      </c>
      <c r="K11" s="210">
        <v>0</v>
      </c>
    </row>
    <row r="12" spans="1:11" s="41" customFormat="1" ht="409.5">
      <c r="A12" s="40"/>
      <c r="B12" s="60" t="s">
        <v>680</v>
      </c>
      <c r="C12" s="209" t="s">
        <v>148</v>
      </c>
      <c r="D12" s="99">
        <v>15572.6</v>
      </c>
      <c r="E12" s="99">
        <v>0</v>
      </c>
      <c r="F12" s="99">
        <v>0</v>
      </c>
      <c r="G12" s="97" t="s">
        <v>681</v>
      </c>
      <c r="H12" s="46" t="s">
        <v>153</v>
      </c>
      <c r="I12" s="74">
        <v>-18</v>
      </c>
      <c r="J12" s="210">
        <v>0</v>
      </c>
      <c r="K12" s="210">
        <v>0</v>
      </c>
    </row>
    <row r="13" spans="1:11" s="41" customFormat="1" ht="157.5">
      <c r="A13" s="40"/>
      <c r="B13" s="38"/>
      <c r="C13" s="46"/>
      <c r="D13" s="74"/>
      <c r="E13" s="52"/>
      <c r="F13" s="52"/>
      <c r="G13" s="97" t="s">
        <v>682</v>
      </c>
      <c r="H13" s="46" t="s">
        <v>154</v>
      </c>
      <c r="I13" s="74">
        <v>-3638</v>
      </c>
      <c r="J13" s="210">
        <v>0</v>
      </c>
      <c r="K13" s="210">
        <v>0</v>
      </c>
    </row>
    <row r="14" spans="1:11" s="41" customFormat="1" ht="110.25">
      <c r="A14" s="40"/>
      <c r="B14" s="183"/>
      <c r="C14" s="183"/>
      <c r="D14" s="187"/>
      <c r="E14" s="187"/>
      <c r="F14" s="187"/>
      <c r="G14" s="38" t="s">
        <v>683</v>
      </c>
      <c r="H14" s="46" t="s">
        <v>148</v>
      </c>
      <c r="I14" s="99">
        <v>0</v>
      </c>
      <c r="J14" s="99">
        <v>-8350</v>
      </c>
      <c r="K14" s="99">
        <v>0</v>
      </c>
    </row>
    <row r="15" spans="1:11" s="41" customFormat="1" ht="157.5">
      <c r="A15" s="40"/>
      <c r="B15" s="183"/>
      <c r="C15" s="183"/>
      <c r="D15" s="187"/>
      <c r="E15" s="187"/>
      <c r="F15" s="187"/>
      <c r="G15" s="38" t="s">
        <v>684</v>
      </c>
      <c r="H15" s="46" t="s">
        <v>675</v>
      </c>
      <c r="I15" s="99">
        <v>-1375.7</v>
      </c>
      <c r="J15" s="210">
        <v>0</v>
      </c>
      <c r="K15" s="210">
        <v>0</v>
      </c>
    </row>
    <row r="16" spans="1:11" s="41" customFormat="1" ht="173.25">
      <c r="A16" s="40"/>
      <c r="B16" s="210"/>
      <c r="C16" s="210"/>
      <c r="D16" s="210"/>
      <c r="E16" s="210"/>
      <c r="F16" s="210"/>
      <c r="G16" s="38" t="s">
        <v>685</v>
      </c>
      <c r="H16" s="210" t="s">
        <v>147</v>
      </c>
      <c r="I16" s="99">
        <v>-10712</v>
      </c>
      <c r="J16" s="210">
        <v>0</v>
      </c>
      <c r="K16" s="210">
        <v>0</v>
      </c>
    </row>
    <row r="17" spans="1:11" s="41" customFormat="1" ht="31.5">
      <c r="A17" s="40">
        <v>2</v>
      </c>
      <c r="B17" s="128" t="s">
        <v>297</v>
      </c>
      <c r="C17" s="25"/>
      <c r="D17" s="5">
        <f>SUM(D18:D20)</f>
        <v>8445.9</v>
      </c>
      <c r="E17" s="5">
        <f>SUM(E18:E20)</f>
        <v>0</v>
      </c>
      <c r="F17" s="5">
        <f>SUM(F18:F20)</f>
        <v>0</v>
      </c>
      <c r="G17" s="128" t="s">
        <v>297</v>
      </c>
      <c r="H17" s="46"/>
      <c r="I17" s="5">
        <f>SUM(I18:I20)</f>
        <v>-8445.9</v>
      </c>
      <c r="J17" s="5">
        <f>SUM(J18:J20)</f>
        <v>0</v>
      </c>
      <c r="K17" s="5">
        <f>SUM(K18:K20)</f>
        <v>0</v>
      </c>
    </row>
    <row r="18" spans="1:11" s="41" customFormat="1" ht="157.5">
      <c r="A18" s="40"/>
      <c r="B18" s="132" t="s">
        <v>321</v>
      </c>
      <c r="C18" s="209" t="s">
        <v>322</v>
      </c>
      <c r="D18" s="99">
        <v>3395.9</v>
      </c>
      <c r="E18" s="210">
        <v>0</v>
      </c>
      <c r="F18" s="210">
        <v>0</v>
      </c>
      <c r="G18" s="132" t="s">
        <v>323</v>
      </c>
      <c r="H18" s="46" t="s">
        <v>324</v>
      </c>
      <c r="I18" s="99">
        <v>-3395.9</v>
      </c>
      <c r="J18" s="210">
        <v>0</v>
      </c>
      <c r="K18" s="210">
        <v>0</v>
      </c>
    </row>
    <row r="19" spans="1:11" s="41" customFormat="1" ht="63">
      <c r="A19" s="40"/>
      <c r="B19" s="38" t="s">
        <v>326</v>
      </c>
      <c r="C19" s="209" t="s">
        <v>327</v>
      </c>
      <c r="D19" s="99">
        <v>50</v>
      </c>
      <c r="E19" s="210">
        <v>0</v>
      </c>
      <c r="F19" s="210">
        <v>0</v>
      </c>
      <c r="G19" s="38" t="s">
        <v>328</v>
      </c>
      <c r="H19" s="46" t="s">
        <v>329</v>
      </c>
      <c r="I19" s="99">
        <v>-50</v>
      </c>
      <c r="J19" s="210">
        <v>0</v>
      </c>
      <c r="K19" s="210">
        <v>0</v>
      </c>
    </row>
    <row r="20" spans="1:11" s="41" customFormat="1" ht="283.5">
      <c r="A20" s="40"/>
      <c r="B20" s="38" t="s">
        <v>330</v>
      </c>
      <c r="C20" s="209" t="s">
        <v>331</v>
      </c>
      <c r="D20" s="99">
        <v>5000</v>
      </c>
      <c r="E20" s="210">
        <v>0</v>
      </c>
      <c r="F20" s="210">
        <v>0</v>
      </c>
      <c r="G20" s="38" t="s">
        <v>332</v>
      </c>
      <c r="H20" s="46" t="s">
        <v>333</v>
      </c>
      <c r="I20" s="99">
        <v>-5000</v>
      </c>
      <c r="J20" s="210">
        <v>0</v>
      </c>
      <c r="K20" s="210">
        <v>0</v>
      </c>
    </row>
    <row r="21" spans="1:11" s="41" customFormat="1" ht="47.25">
      <c r="A21" s="40">
        <v>3</v>
      </c>
      <c r="B21" s="61" t="s">
        <v>114</v>
      </c>
      <c r="C21" s="62"/>
      <c r="D21" s="63">
        <f>SUM(D22:D23)</f>
        <v>2050</v>
      </c>
      <c r="E21" s="63">
        <f>SUM(E22:E23)</f>
        <v>0</v>
      </c>
      <c r="F21" s="63">
        <f>SUM(F22:F23)</f>
        <v>0</v>
      </c>
      <c r="G21" s="61" t="s">
        <v>114</v>
      </c>
      <c r="H21" s="64"/>
      <c r="I21" s="63">
        <f>SUM(I22:I23)</f>
        <v>-2050</v>
      </c>
      <c r="J21" s="63">
        <f>SUM(J22:J23)</f>
        <v>0</v>
      </c>
      <c r="K21" s="63">
        <f>SUM(K22:K23)</f>
        <v>0</v>
      </c>
    </row>
    <row r="22" spans="1:11" s="41" customFormat="1" ht="75" customHeight="1">
      <c r="A22" s="40"/>
      <c r="B22" s="38" t="s">
        <v>947</v>
      </c>
      <c r="C22" s="218" t="s">
        <v>944</v>
      </c>
      <c r="D22" s="217">
        <v>2000</v>
      </c>
      <c r="E22" s="217">
        <v>0</v>
      </c>
      <c r="F22" s="217">
        <v>0</v>
      </c>
      <c r="G22" s="38" t="s">
        <v>946</v>
      </c>
      <c r="H22" s="218" t="s">
        <v>945</v>
      </c>
      <c r="I22" s="217">
        <v>-2000</v>
      </c>
      <c r="J22" s="217">
        <v>0</v>
      </c>
      <c r="K22" s="217">
        <v>0</v>
      </c>
    </row>
    <row r="23" spans="1:11" s="41" customFormat="1" ht="141.75">
      <c r="A23" s="40"/>
      <c r="B23" s="38" t="s">
        <v>943</v>
      </c>
      <c r="C23" s="72" t="s">
        <v>117</v>
      </c>
      <c r="D23" s="74">
        <v>50</v>
      </c>
      <c r="E23" s="74">
        <v>0</v>
      </c>
      <c r="F23" s="74">
        <v>0</v>
      </c>
      <c r="G23" s="38" t="s">
        <v>942</v>
      </c>
      <c r="H23" s="72" t="s">
        <v>121</v>
      </c>
      <c r="I23" s="74">
        <v>-50</v>
      </c>
      <c r="J23" s="74" t="s">
        <v>122</v>
      </c>
      <c r="K23" s="74" t="s">
        <v>122</v>
      </c>
    </row>
    <row r="24" spans="1:11" s="224" customFormat="1" ht="31.5">
      <c r="A24" s="221">
        <v>4</v>
      </c>
      <c r="B24" s="66" t="s">
        <v>266</v>
      </c>
      <c r="C24" s="223"/>
      <c r="D24" s="5">
        <f>D25</f>
        <v>11000</v>
      </c>
      <c r="E24" s="5">
        <f>E25</f>
        <v>0</v>
      </c>
      <c r="F24" s="5">
        <f>F25</f>
        <v>0</v>
      </c>
      <c r="G24" s="66" t="s">
        <v>266</v>
      </c>
      <c r="H24" s="221"/>
      <c r="I24" s="26">
        <f>I25</f>
        <v>-11000</v>
      </c>
      <c r="J24" s="26">
        <f>J25</f>
        <v>0</v>
      </c>
      <c r="K24" s="26">
        <f>K25</f>
        <v>0</v>
      </c>
    </row>
    <row r="25" spans="1:11" s="224" customFormat="1" ht="128.25" customHeight="1">
      <c r="A25" s="221"/>
      <c r="B25" s="57" t="s">
        <v>958</v>
      </c>
      <c r="C25" s="220" t="s">
        <v>956</v>
      </c>
      <c r="D25" s="99">
        <v>11000</v>
      </c>
      <c r="E25" s="219">
        <v>0</v>
      </c>
      <c r="F25" s="219">
        <v>0</v>
      </c>
      <c r="G25" s="160" t="s">
        <v>959</v>
      </c>
      <c r="H25" s="220" t="s">
        <v>957</v>
      </c>
      <c r="I25" s="99">
        <v>-11000</v>
      </c>
      <c r="J25" s="219">
        <v>0</v>
      </c>
      <c r="K25" s="219">
        <v>0</v>
      </c>
    </row>
    <row r="26" spans="1:11" s="41" customFormat="1" ht="31.5">
      <c r="A26" s="40">
        <v>5</v>
      </c>
      <c r="B26" s="135" t="s">
        <v>266</v>
      </c>
      <c r="C26" s="136"/>
      <c r="D26" s="26">
        <f>SUM(D27:D27)</f>
        <v>1577</v>
      </c>
      <c r="E26" s="26">
        <f>SUM(E27:E27)</f>
        <v>0</v>
      </c>
      <c r="F26" s="26">
        <f>SUM(F27:F27)</f>
        <v>0</v>
      </c>
      <c r="G26" s="135" t="s">
        <v>297</v>
      </c>
      <c r="H26" s="136"/>
      <c r="I26" s="26">
        <f>SUM(I27:I27)</f>
        <v>-1577</v>
      </c>
      <c r="J26" s="26">
        <f>SUM(J27:J27)</f>
        <v>0</v>
      </c>
      <c r="K26" s="26">
        <f>SUM(K27:K27)</f>
        <v>0</v>
      </c>
    </row>
    <row r="27" spans="1:11" s="41" customFormat="1" ht="204.75">
      <c r="A27" s="40"/>
      <c r="B27" s="130" t="s">
        <v>334</v>
      </c>
      <c r="C27" s="72" t="s">
        <v>335</v>
      </c>
      <c r="D27" s="74">
        <v>1577</v>
      </c>
      <c r="E27" s="210">
        <v>0</v>
      </c>
      <c r="F27" s="210">
        <v>0</v>
      </c>
      <c r="G27" s="137" t="s">
        <v>336</v>
      </c>
      <c r="H27" s="72" t="s">
        <v>337</v>
      </c>
      <c r="I27" s="74">
        <v>-1577</v>
      </c>
      <c r="J27" s="210">
        <v>0</v>
      </c>
      <c r="K27" s="210">
        <v>0</v>
      </c>
    </row>
    <row r="28" spans="1:11" s="41" customFormat="1" ht="31.5">
      <c r="A28" s="40">
        <v>6</v>
      </c>
      <c r="B28" s="37" t="s">
        <v>155</v>
      </c>
      <c r="C28" s="25"/>
      <c r="D28" s="26">
        <f>SUM(D29:D31)</f>
        <v>30363.4</v>
      </c>
      <c r="E28" s="26">
        <f>SUM(E29:E31)</f>
        <v>0</v>
      </c>
      <c r="F28" s="26">
        <f>SUM(F29:F31)</f>
        <v>0</v>
      </c>
      <c r="G28" s="37" t="s">
        <v>155</v>
      </c>
      <c r="H28" s="21"/>
      <c r="I28" s="26">
        <f>SUM(I29:I31)</f>
        <v>-30363.4</v>
      </c>
      <c r="J28" s="26">
        <f>SUM(J29:J31)</f>
        <v>0</v>
      </c>
      <c r="K28" s="26">
        <f>SUM(K29:K31)</f>
        <v>0</v>
      </c>
    </row>
    <row r="29" spans="1:11" s="41" customFormat="1" ht="99.75" customHeight="1">
      <c r="A29" s="40"/>
      <c r="B29" s="232" t="s">
        <v>503</v>
      </c>
      <c r="C29" s="248" t="s">
        <v>502</v>
      </c>
      <c r="D29" s="240">
        <f>5686.6+7000+5363.4</f>
        <v>18050</v>
      </c>
      <c r="E29" s="240">
        <v>0</v>
      </c>
      <c r="F29" s="240">
        <v>0</v>
      </c>
      <c r="G29" s="160" t="s">
        <v>504</v>
      </c>
      <c r="H29" s="39" t="s">
        <v>505</v>
      </c>
      <c r="I29" s="74">
        <v>-5686.6</v>
      </c>
      <c r="J29" s="210">
        <v>0</v>
      </c>
      <c r="K29" s="210">
        <v>0</v>
      </c>
    </row>
    <row r="30" spans="1:11" s="41" customFormat="1" ht="99.75" customHeight="1">
      <c r="A30" s="40"/>
      <c r="B30" s="232"/>
      <c r="C30" s="248"/>
      <c r="D30" s="240"/>
      <c r="E30" s="240">
        <v>0</v>
      </c>
      <c r="F30" s="240">
        <v>0</v>
      </c>
      <c r="G30" s="160" t="s">
        <v>506</v>
      </c>
      <c r="H30" s="39" t="s">
        <v>507</v>
      </c>
      <c r="I30" s="74">
        <f>-7000-5363.4</f>
        <v>-12363.4</v>
      </c>
      <c r="J30" s="210">
        <v>0</v>
      </c>
      <c r="K30" s="210">
        <v>0</v>
      </c>
    </row>
    <row r="31" spans="1:11" s="41" customFormat="1" ht="157.5">
      <c r="A31" s="40"/>
      <c r="B31" s="38" t="s">
        <v>508</v>
      </c>
      <c r="C31" s="39" t="s">
        <v>509</v>
      </c>
      <c r="D31" s="50">
        <v>12313.4</v>
      </c>
      <c r="E31" s="210">
        <v>0</v>
      </c>
      <c r="F31" s="210">
        <v>0</v>
      </c>
      <c r="G31" s="160" t="s">
        <v>510</v>
      </c>
      <c r="H31" s="39" t="s">
        <v>511</v>
      </c>
      <c r="I31" s="74">
        <v>-12313.4</v>
      </c>
      <c r="J31" s="210">
        <v>0</v>
      </c>
      <c r="K31" s="210">
        <v>0</v>
      </c>
    </row>
    <row r="32" spans="1:11" s="41" customFormat="1" ht="15.75">
      <c r="A32" s="40">
        <v>7</v>
      </c>
      <c r="B32" s="61" t="s">
        <v>176</v>
      </c>
      <c r="C32" s="62"/>
      <c r="D32" s="63">
        <f>SUM(D33:D35)</f>
        <v>11439.3</v>
      </c>
      <c r="E32" s="63">
        <f>SUM(E33:E35)</f>
        <v>0</v>
      </c>
      <c r="F32" s="63">
        <f>SUM(F33:F35)</f>
        <v>0</v>
      </c>
      <c r="G32" s="61" t="s">
        <v>176</v>
      </c>
      <c r="H32" s="64"/>
      <c r="I32" s="63">
        <f>SUM(I33:I35)</f>
        <v>-11439.3</v>
      </c>
      <c r="J32" s="63">
        <f>SUM(J33:J35)</f>
        <v>0</v>
      </c>
      <c r="K32" s="63">
        <f>SUM(K33:K35)</f>
        <v>0</v>
      </c>
    </row>
    <row r="33" spans="1:11" s="41" customFormat="1" ht="47.25">
      <c r="A33" s="40"/>
      <c r="B33" s="38" t="s">
        <v>256</v>
      </c>
      <c r="C33" s="72" t="s">
        <v>257</v>
      </c>
      <c r="D33" s="74">
        <v>7.5</v>
      </c>
      <c r="E33" s="210">
        <v>0</v>
      </c>
      <c r="F33" s="210">
        <v>0</v>
      </c>
      <c r="G33" s="133" t="s">
        <v>258</v>
      </c>
      <c r="H33" s="72" t="s">
        <v>250</v>
      </c>
      <c r="I33" s="74">
        <v>-7.5</v>
      </c>
      <c r="J33" s="210">
        <v>0</v>
      </c>
      <c r="K33" s="210">
        <v>0</v>
      </c>
    </row>
    <row r="34" spans="1:11" s="41" customFormat="1" ht="78.75">
      <c r="A34" s="40"/>
      <c r="B34" s="38" t="s">
        <v>262</v>
      </c>
      <c r="C34" s="122" t="s">
        <v>259</v>
      </c>
      <c r="D34" s="74">
        <v>7431.8</v>
      </c>
      <c r="E34" s="210">
        <v>0</v>
      </c>
      <c r="F34" s="210">
        <v>0</v>
      </c>
      <c r="G34" s="133" t="s">
        <v>263</v>
      </c>
      <c r="H34" s="122" t="s">
        <v>245</v>
      </c>
      <c r="I34" s="74">
        <v>-7431.8</v>
      </c>
      <c r="J34" s="210">
        <v>0</v>
      </c>
      <c r="K34" s="210">
        <v>0</v>
      </c>
    </row>
    <row r="35" spans="1:11" s="41" customFormat="1" ht="63">
      <c r="A35" s="40"/>
      <c r="B35" s="38" t="s">
        <v>265</v>
      </c>
      <c r="C35" s="122" t="s">
        <v>260</v>
      </c>
      <c r="D35" s="74">
        <v>4000</v>
      </c>
      <c r="E35" s="210">
        <v>0</v>
      </c>
      <c r="F35" s="210">
        <v>0</v>
      </c>
      <c r="G35" s="133" t="s">
        <v>264</v>
      </c>
      <c r="H35" s="122" t="s">
        <v>261</v>
      </c>
      <c r="I35" s="74">
        <v>-4000</v>
      </c>
      <c r="J35" s="210">
        <v>0</v>
      </c>
      <c r="K35" s="210">
        <v>0</v>
      </c>
    </row>
    <row r="36" spans="1:11" s="41" customFormat="1" ht="31.5">
      <c r="A36" s="40">
        <v>8</v>
      </c>
      <c r="B36" s="37" t="s">
        <v>350</v>
      </c>
      <c r="C36" s="25"/>
      <c r="D36" s="26">
        <f>SUM(D37:D40)</f>
        <v>4175.1</v>
      </c>
      <c r="E36" s="26">
        <f>E37</f>
        <v>0</v>
      </c>
      <c r="F36" s="26">
        <f>F37</f>
        <v>0</v>
      </c>
      <c r="G36" s="37" t="s">
        <v>350</v>
      </c>
      <c r="H36" s="21"/>
      <c r="I36" s="26">
        <f>SUM(I37:I40)</f>
        <v>-4175.1</v>
      </c>
      <c r="J36" s="26">
        <f>J37</f>
        <v>0</v>
      </c>
      <c r="K36" s="26">
        <f>K37</f>
        <v>0</v>
      </c>
    </row>
    <row r="37" spans="1:11" s="41" customFormat="1" ht="110.25">
      <c r="A37" s="40"/>
      <c r="B37" s="38" t="s">
        <v>912</v>
      </c>
      <c r="C37" s="39" t="s">
        <v>359</v>
      </c>
      <c r="D37" s="210">
        <v>270</v>
      </c>
      <c r="E37" s="210">
        <v>0</v>
      </c>
      <c r="F37" s="210">
        <v>0</v>
      </c>
      <c r="G37" s="38" t="s">
        <v>906</v>
      </c>
      <c r="H37" s="39" t="s">
        <v>360</v>
      </c>
      <c r="I37" s="210">
        <f>-270</f>
        <v>-270</v>
      </c>
      <c r="J37" s="210">
        <v>0</v>
      </c>
      <c r="K37" s="210">
        <v>0</v>
      </c>
    </row>
    <row r="38" spans="1:11" s="41" customFormat="1" ht="175.5" customHeight="1">
      <c r="A38" s="40"/>
      <c r="B38" s="232" t="s">
        <v>911</v>
      </c>
      <c r="C38" s="248" t="s">
        <v>658</v>
      </c>
      <c r="D38" s="240">
        <v>1107.6</v>
      </c>
      <c r="E38" s="240">
        <v>0</v>
      </c>
      <c r="F38" s="240">
        <v>0</v>
      </c>
      <c r="G38" s="42" t="s">
        <v>907</v>
      </c>
      <c r="H38" s="39" t="s">
        <v>361</v>
      </c>
      <c r="I38" s="210">
        <v>-500</v>
      </c>
      <c r="J38" s="210">
        <v>0</v>
      </c>
      <c r="K38" s="210">
        <v>0</v>
      </c>
    </row>
    <row r="39" spans="1:11" s="41" customFormat="1" ht="189" customHeight="1">
      <c r="A39" s="40"/>
      <c r="B39" s="232"/>
      <c r="C39" s="248"/>
      <c r="D39" s="240"/>
      <c r="E39" s="240">
        <v>0</v>
      </c>
      <c r="F39" s="240">
        <v>0</v>
      </c>
      <c r="G39" s="42" t="s">
        <v>908</v>
      </c>
      <c r="H39" s="39" t="s">
        <v>362</v>
      </c>
      <c r="I39" s="210">
        <v>-607.6</v>
      </c>
      <c r="J39" s="210">
        <v>0</v>
      </c>
      <c r="K39" s="210">
        <v>0</v>
      </c>
    </row>
    <row r="40" spans="1:11" s="41" customFormat="1" ht="337.5" customHeight="1">
      <c r="A40" s="40"/>
      <c r="B40" s="42" t="s">
        <v>910</v>
      </c>
      <c r="C40" s="39" t="s">
        <v>659</v>
      </c>
      <c r="D40" s="210">
        <v>2797.5</v>
      </c>
      <c r="E40" s="210">
        <v>0</v>
      </c>
      <c r="F40" s="210">
        <v>0</v>
      </c>
      <c r="G40" s="42" t="s">
        <v>909</v>
      </c>
      <c r="H40" s="39" t="s">
        <v>363</v>
      </c>
      <c r="I40" s="210">
        <v>-2797.5</v>
      </c>
      <c r="J40" s="210">
        <v>0</v>
      </c>
      <c r="K40" s="210">
        <v>0</v>
      </c>
    </row>
    <row r="41" spans="1:11" s="41" customFormat="1" ht="31.5">
      <c r="A41" s="40">
        <v>9</v>
      </c>
      <c r="B41" s="37" t="s">
        <v>350</v>
      </c>
      <c r="C41" s="39"/>
      <c r="D41" s="26">
        <f>SUM(D42:D44)</f>
        <v>39899.3</v>
      </c>
      <c r="E41" s="26">
        <f>SUM(E42:E44)</f>
        <v>0</v>
      </c>
      <c r="F41" s="26">
        <f>SUM(F42:F44)</f>
        <v>0</v>
      </c>
      <c r="G41" s="37" t="s">
        <v>464</v>
      </c>
      <c r="H41" s="39"/>
      <c r="I41" s="26">
        <f>SUM(I42:I44)</f>
        <v>-39899.3</v>
      </c>
      <c r="J41" s="26">
        <f>SUM(J42:J44)</f>
        <v>0</v>
      </c>
      <c r="K41" s="26">
        <f>SUM(K42:K44)</f>
        <v>0</v>
      </c>
    </row>
    <row r="42" spans="1:11" s="41" customFormat="1" ht="158.25" customHeight="1">
      <c r="A42" s="40"/>
      <c r="B42" s="38" t="s">
        <v>664</v>
      </c>
      <c r="C42" s="39" t="s">
        <v>665</v>
      </c>
      <c r="D42" s="210">
        <v>17698.9</v>
      </c>
      <c r="E42" s="210">
        <v>0</v>
      </c>
      <c r="F42" s="210">
        <v>0</v>
      </c>
      <c r="G42" s="111" t="s">
        <v>967</v>
      </c>
      <c r="H42" s="152" t="s">
        <v>465</v>
      </c>
      <c r="I42" s="210">
        <v>-39899.3</v>
      </c>
      <c r="J42" s="210"/>
      <c r="K42" s="210"/>
    </row>
    <row r="43" spans="1:11" s="41" customFormat="1" ht="15.75">
      <c r="A43" s="254"/>
      <c r="B43" s="232" t="s">
        <v>666</v>
      </c>
      <c r="C43" s="39" t="s">
        <v>667</v>
      </c>
      <c r="D43" s="210">
        <v>14765.1</v>
      </c>
      <c r="E43" s="210">
        <v>0</v>
      </c>
      <c r="F43" s="210">
        <v>0</v>
      </c>
      <c r="G43" s="42"/>
      <c r="H43" s="39"/>
      <c r="I43" s="210"/>
      <c r="J43" s="210"/>
      <c r="K43" s="210"/>
    </row>
    <row r="44" spans="1:11" s="41" customFormat="1" ht="15.75">
      <c r="A44" s="254"/>
      <c r="B44" s="232"/>
      <c r="C44" s="39" t="s">
        <v>668</v>
      </c>
      <c r="D44" s="210">
        <v>7435.3</v>
      </c>
      <c r="E44" s="210">
        <v>0</v>
      </c>
      <c r="F44" s="210">
        <v>0</v>
      </c>
      <c r="G44" s="42"/>
      <c r="H44" s="39"/>
      <c r="I44" s="210"/>
      <c r="J44" s="210"/>
      <c r="K44" s="210"/>
    </row>
    <row r="45" spans="1:11" s="134" customFormat="1" ht="31.5">
      <c r="A45" s="40">
        <v>10</v>
      </c>
      <c r="B45" s="84" t="s">
        <v>77</v>
      </c>
      <c r="C45" s="91"/>
      <c r="D45" s="121">
        <f>SUM(D46:D48)</f>
        <v>3127.3</v>
      </c>
      <c r="E45" s="121">
        <f>SUM(E46:E48)</f>
        <v>0</v>
      </c>
      <c r="F45" s="121">
        <f>SUM(F46:F48)</f>
        <v>0</v>
      </c>
      <c r="G45" s="84" t="s">
        <v>77</v>
      </c>
      <c r="H45" s="91"/>
      <c r="I45" s="121">
        <f>SUM(I46:I48)</f>
        <v>-3127.3</v>
      </c>
      <c r="J45" s="121">
        <f>SUM(J46:J48)</f>
        <v>0</v>
      </c>
      <c r="K45" s="121">
        <f>SUM(K46:K48)</f>
        <v>0</v>
      </c>
    </row>
    <row r="46" spans="1:11" s="80" customFormat="1" ht="78.75">
      <c r="A46" s="254"/>
      <c r="B46" s="235" t="s">
        <v>124</v>
      </c>
      <c r="C46" s="257" t="s">
        <v>94</v>
      </c>
      <c r="D46" s="258">
        <v>17</v>
      </c>
      <c r="E46" s="237">
        <v>0</v>
      </c>
      <c r="F46" s="237">
        <v>0</v>
      </c>
      <c r="G46" s="59" t="s">
        <v>125</v>
      </c>
      <c r="H46" s="98" t="s">
        <v>95</v>
      </c>
      <c r="I46" s="104">
        <v>-10</v>
      </c>
      <c r="J46" s="210">
        <v>0</v>
      </c>
      <c r="K46" s="210">
        <v>0</v>
      </c>
    </row>
    <row r="47" spans="1:11" s="80" customFormat="1" ht="78.75">
      <c r="A47" s="255"/>
      <c r="B47" s="256"/>
      <c r="C47" s="255"/>
      <c r="D47" s="259"/>
      <c r="E47" s="237"/>
      <c r="F47" s="237"/>
      <c r="G47" s="59" t="s">
        <v>125</v>
      </c>
      <c r="H47" s="98" t="s">
        <v>96</v>
      </c>
      <c r="I47" s="104">
        <v>-7</v>
      </c>
      <c r="J47" s="210">
        <v>0</v>
      </c>
      <c r="K47" s="210">
        <v>0</v>
      </c>
    </row>
    <row r="48" spans="1:11" s="80" customFormat="1" ht="94.5">
      <c r="A48" s="91"/>
      <c r="B48" s="59" t="s">
        <v>220</v>
      </c>
      <c r="C48" s="98" t="s">
        <v>97</v>
      </c>
      <c r="D48" s="74">
        <v>3110.3</v>
      </c>
      <c r="E48" s="74">
        <v>0</v>
      </c>
      <c r="F48" s="74">
        <v>0</v>
      </c>
      <c r="G48" s="59" t="s">
        <v>220</v>
      </c>
      <c r="H48" s="98" t="s">
        <v>219</v>
      </c>
      <c r="I48" s="104">
        <v>-3110.3</v>
      </c>
      <c r="J48" s="210">
        <v>0</v>
      </c>
      <c r="K48" s="210">
        <v>0</v>
      </c>
    </row>
    <row r="49" spans="1:11" s="80" customFormat="1" ht="15.75">
      <c r="A49" s="91">
        <v>11</v>
      </c>
      <c r="B49" s="37" t="s">
        <v>338</v>
      </c>
      <c r="C49" s="25"/>
      <c r="D49" s="26">
        <f>D50</f>
        <v>116.7</v>
      </c>
      <c r="E49" s="26">
        <f>E50</f>
        <v>0</v>
      </c>
      <c r="F49" s="26">
        <f>F50</f>
        <v>0</v>
      </c>
      <c r="G49" s="37" t="s">
        <v>338</v>
      </c>
      <c r="H49" s="21"/>
      <c r="I49" s="26">
        <f>I50</f>
        <v>-116.7</v>
      </c>
      <c r="J49" s="26">
        <f>J50</f>
        <v>0</v>
      </c>
      <c r="K49" s="26">
        <f>K50</f>
        <v>0</v>
      </c>
    </row>
    <row r="50" spans="1:11" s="80" customFormat="1" ht="94.5">
      <c r="A50" s="91"/>
      <c r="B50" s="79" t="s">
        <v>349</v>
      </c>
      <c r="C50" s="39" t="s">
        <v>347</v>
      </c>
      <c r="D50" s="210">
        <v>116.7</v>
      </c>
      <c r="E50" s="74">
        <v>0</v>
      </c>
      <c r="F50" s="74">
        <v>0</v>
      </c>
      <c r="G50" s="79" t="s">
        <v>349</v>
      </c>
      <c r="H50" s="39" t="s">
        <v>348</v>
      </c>
      <c r="I50" s="210">
        <v>-116.7</v>
      </c>
      <c r="J50" s="210">
        <v>0</v>
      </c>
      <c r="K50" s="210">
        <v>0</v>
      </c>
    </row>
    <row r="51" spans="1:11" s="80" customFormat="1" ht="47.25">
      <c r="A51" s="91">
        <v>12</v>
      </c>
      <c r="B51" s="37" t="s">
        <v>98</v>
      </c>
      <c r="C51" s="25"/>
      <c r="D51" s="26">
        <f>SUM(D52:D52)</f>
        <v>30000</v>
      </c>
      <c r="E51" s="26">
        <f>SUM(E52:E52)</f>
        <v>0</v>
      </c>
      <c r="F51" s="26">
        <f>SUM(F52:F52)</f>
        <v>0</v>
      </c>
      <c r="G51" s="61" t="s">
        <v>114</v>
      </c>
      <c r="H51" s="21"/>
      <c r="I51" s="26">
        <f>SUM(I52:I52)</f>
        <v>-30000</v>
      </c>
      <c r="J51" s="26">
        <f>SUM(J52:J52)</f>
        <v>0</v>
      </c>
      <c r="K51" s="26">
        <f>SUM(K52:K52)</f>
        <v>0</v>
      </c>
    </row>
    <row r="52" spans="1:11" s="80" customFormat="1" ht="129.75" customHeight="1">
      <c r="A52" s="91"/>
      <c r="B52" s="38" t="s">
        <v>696</v>
      </c>
      <c r="C52" s="210" t="s">
        <v>697</v>
      </c>
      <c r="D52" s="210">
        <v>30000</v>
      </c>
      <c r="E52" s="210">
        <v>0</v>
      </c>
      <c r="F52" s="210">
        <v>0</v>
      </c>
      <c r="G52" s="79" t="s">
        <v>698</v>
      </c>
      <c r="H52" s="210" t="s">
        <v>699</v>
      </c>
      <c r="I52" s="210">
        <v>-30000</v>
      </c>
      <c r="J52" s="109">
        <v>0</v>
      </c>
      <c r="K52" s="109">
        <v>0</v>
      </c>
    </row>
    <row r="53" spans="1:11" s="80" customFormat="1" ht="31.5">
      <c r="A53" s="91">
        <v>13</v>
      </c>
      <c r="B53" s="94" t="s">
        <v>132</v>
      </c>
      <c r="C53" s="92"/>
      <c r="D53" s="93">
        <f>SUM(D54:D55)</f>
        <v>54660.3</v>
      </c>
      <c r="E53" s="93">
        <f>SUM(E54:E55)</f>
        <v>0</v>
      </c>
      <c r="F53" s="93">
        <f>SUM(F54:F55)</f>
        <v>0</v>
      </c>
      <c r="G53" s="94" t="s">
        <v>132</v>
      </c>
      <c r="H53" s="93"/>
      <c r="I53" s="93">
        <f>SUM(I54:I55)</f>
        <v>-54660.3</v>
      </c>
      <c r="J53" s="93">
        <f>SUM(J54:J55)</f>
        <v>0</v>
      </c>
      <c r="K53" s="93">
        <f>SUM(K54:K55)</f>
        <v>0</v>
      </c>
    </row>
    <row r="54" spans="1:12" s="80" customFormat="1" ht="47.25">
      <c r="A54" s="91"/>
      <c r="B54" s="95" t="s">
        <v>144</v>
      </c>
      <c r="C54" s="96" t="s">
        <v>165</v>
      </c>
      <c r="D54" s="75">
        <v>38900</v>
      </c>
      <c r="E54" s="74">
        <v>0</v>
      </c>
      <c r="F54" s="74">
        <v>0</v>
      </c>
      <c r="G54" s="95" t="s">
        <v>145</v>
      </c>
      <c r="H54" s="96" t="s">
        <v>166</v>
      </c>
      <c r="I54" s="75">
        <v>-38900</v>
      </c>
      <c r="J54" s="210">
        <v>0</v>
      </c>
      <c r="K54" s="210">
        <v>0</v>
      </c>
      <c r="L54" s="253"/>
    </row>
    <row r="55" spans="1:12" s="80" customFormat="1" ht="99" customHeight="1">
      <c r="A55" s="91"/>
      <c r="B55" s="95" t="s">
        <v>178</v>
      </c>
      <c r="C55" s="96" t="s">
        <v>164</v>
      </c>
      <c r="D55" s="107">
        <v>15760.3</v>
      </c>
      <c r="E55" s="74">
        <v>0</v>
      </c>
      <c r="F55" s="74">
        <v>0</v>
      </c>
      <c r="G55" s="95" t="s">
        <v>177</v>
      </c>
      <c r="H55" s="96" t="s">
        <v>167</v>
      </c>
      <c r="I55" s="107">
        <v>-15760.3</v>
      </c>
      <c r="J55" s="210">
        <v>0</v>
      </c>
      <c r="K55" s="210">
        <v>0</v>
      </c>
      <c r="L55" s="253"/>
    </row>
    <row r="56" spans="1:11" ht="31.5">
      <c r="A56" s="40">
        <v>14</v>
      </c>
      <c r="B56" s="61" t="s">
        <v>25</v>
      </c>
      <c r="C56" s="62"/>
      <c r="D56" s="63">
        <f>SUM(D57:D59)</f>
        <v>23796.6</v>
      </c>
      <c r="E56" s="63">
        <f>SUM(E57:E59)</f>
        <v>0</v>
      </c>
      <c r="F56" s="63">
        <f>SUM(F57:F59)</f>
        <v>0</v>
      </c>
      <c r="G56" s="61" t="s">
        <v>25</v>
      </c>
      <c r="H56" s="64"/>
      <c r="I56" s="63">
        <f>SUM(I57:I59)</f>
        <v>-23796.6</v>
      </c>
      <c r="J56" s="63">
        <f>SUM(J57:J59)</f>
        <v>0</v>
      </c>
      <c r="K56" s="63">
        <f>SUM(K57:K59)</f>
        <v>0</v>
      </c>
    </row>
    <row r="57" spans="1:11" ht="143.25" customHeight="1">
      <c r="A57" s="40"/>
      <c r="B57" s="38" t="s">
        <v>61</v>
      </c>
      <c r="C57" s="96" t="s">
        <v>56</v>
      </c>
      <c r="D57" s="107">
        <v>15000</v>
      </c>
      <c r="E57" s="74">
        <v>0</v>
      </c>
      <c r="F57" s="74">
        <v>0</v>
      </c>
      <c r="G57" s="59" t="s">
        <v>58</v>
      </c>
      <c r="H57" s="96" t="s">
        <v>38</v>
      </c>
      <c r="I57" s="107">
        <v>-15000</v>
      </c>
      <c r="J57" s="210">
        <v>0</v>
      </c>
      <c r="K57" s="210">
        <v>0</v>
      </c>
    </row>
    <row r="58" spans="1:11" ht="123.75" customHeight="1">
      <c r="A58" s="40"/>
      <c r="B58" s="59" t="s">
        <v>59</v>
      </c>
      <c r="C58" s="96" t="s">
        <v>29</v>
      </c>
      <c r="D58" s="107">
        <v>1500</v>
      </c>
      <c r="E58" s="74">
        <v>0</v>
      </c>
      <c r="F58" s="74">
        <v>0</v>
      </c>
      <c r="G58" s="59" t="s">
        <v>60</v>
      </c>
      <c r="H58" s="96" t="s">
        <v>57</v>
      </c>
      <c r="I58" s="107">
        <v>-1500</v>
      </c>
      <c r="J58" s="210">
        <v>0</v>
      </c>
      <c r="K58" s="210">
        <v>0</v>
      </c>
    </row>
    <row r="59" spans="1:11" s="80" customFormat="1" ht="260.25" customHeight="1">
      <c r="A59" s="40"/>
      <c r="B59" s="59" t="s">
        <v>690</v>
      </c>
      <c r="C59" s="98" t="s">
        <v>688</v>
      </c>
      <c r="D59" s="203">
        <v>7296.6</v>
      </c>
      <c r="E59" s="74">
        <v>0</v>
      </c>
      <c r="F59" s="74">
        <v>0</v>
      </c>
      <c r="G59" s="59" t="s">
        <v>691</v>
      </c>
      <c r="H59" s="98" t="s">
        <v>689</v>
      </c>
      <c r="I59" s="107">
        <v>-7296.6</v>
      </c>
      <c r="J59" s="74">
        <v>0</v>
      </c>
      <c r="K59" s="74">
        <v>0</v>
      </c>
    </row>
    <row r="60" spans="1:11" ht="15.75">
      <c r="A60" s="40">
        <v>15</v>
      </c>
      <c r="B60" s="37" t="s">
        <v>208</v>
      </c>
      <c r="C60" s="25"/>
      <c r="D60" s="26">
        <f>SUM(D61:D64)</f>
        <v>1044.9142900000002</v>
      </c>
      <c r="E60" s="26">
        <f>SUM(E61:E64)</f>
        <v>19368.34694</v>
      </c>
      <c r="F60" s="26">
        <f>SUM(F61:F64)</f>
        <v>7344.3</v>
      </c>
      <c r="G60" s="37" t="s">
        <v>208</v>
      </c>
      <c r="H60" s="21"/>
      <c r="I60" s="26">
        <f>SUM(I61:I64)</f>
        <v>-1044.9142900000002</v>
      </c>
      <c r="J60" s="26">
        <f>SUM(J61:J64)</f>
        <v>-19368.34694</v>
      </c>
      <c r="K60" s="26">
        <f>SUM(K61:K64)</f>
        <v>-7344.3</v>
      </c>
    </row>
    <row r="61" spans="1:11" ht="53.25" customHeight="1">
      <c r="A61" s="40"/>
      <c r="B61" s="38" t="s">
        <v>214</v>
      </c>
      <c r="C61" s="46" t="s">
        <v>211</v>
      </c>
      <c r="D61" s="110">
        <v>0.01429</v>
      </c>
      <c r="E61" s="74">
        <v>0</v>
      </c>
      <c r="F61" s="74">
        <v>0</v>
      </c>
      <c r="G61" s="42" t="s">
        <v>215</v>
      </c>
      <c r="H61" s="46" t="s">
        <v>212</v>
      </c>
      <c r="I61" s="110">
        <v>-0.01429</v>
      </c>
      <c r="J61" s="210">
        <v>0</v>
      </c>
      <c r="K61" s="210">
        <v>0</v>
      </c>
    </row>
    <row r="62" spans="1:11" ht="46.5" customHeight="1">
      <c r="A62" s="40"/>
      <c r="B62" s="38" t="s">
        <v>215</v>
      </c>
      <c r="C62" s="46" t="s">
        <v>212</v>
      </c>
      <c r="D62" s="74">
        <v>0</v>
      </c>
      <c r="E62" s="188">
        <v>0.04694</v>
      </c>
      <c r="F62" s="74">
        <v>0</v>
      </c>
      <c r="G62" s="42" t="s">
        <v>214</v>
      </c>
      <c r="H62" s="46" t="s">
        <v>211</v>
      </c>
      <c r="I62" s="210">
        <v>0</v>
      </c>
      <c r="J62" s="188">
        <v>-0.04694</v>
      </c>
      <c r="K62" s="210">
        <v>0</v>
      </c>
    </row>
    <row r="63" spans="1:11" ht="32.25" customHeight="1">
      <c r="A63" s="40"/>
      <c r="B63" s="38" t="s">
        <v>216</v>
      </c>
      <c r="C63" s="98" t="s">
        <v>192</v>
      </c>
      <c r="D63" s="74">
        <v>0</v>
      </c>
      <c r="E63" s="210">
        <v>17630</v>
      </c>
      <c r="F63" s="74">
        <v>0</v>
      </c>
      <c r="G63" s="111" t="s">
        <v>216</v>
      </c>
      <c r="H63" s="98" t="s">
        <v>213</v>
      </c>
      <c r="I63" s="210">
        <v>0</v>
      </c>
      <c r="J63" s="210">
        <v>-17630</v>
      </c>
      <c r="K63" s="210">
        <v>0</v>
      </c>
    </row>
    <row r="64" spans="1:11" ht="110.25">
      <c r="A64" s="40"/>
      <c r="B64" s="111" t="s">
        <v>694</v>
      </c>
      <c r="C64" s="184" t="s">
        <v>692</v>
      </c>
      <c r="D64" s="184">
        <v>1044.9</v>
      </c>
      <c r="E64" s="184">
        <v>1738.3</v>
      </c>
      <c r="F64" s="184">
        <v>7344.3</v>
      </c>
      <c r="G64" s="185" t="s">
        <v>695</v>
      </c>
      <c r="H64" s="184" t="s">
        <v>693</v>
      </c>
      <c r="I64" s="184">
        <v>-1044.9</v>
      </c>
      <c r="J64" s="184">
        <v>-1738.3</v>
      </c>
      <c r="K64" s="184">
        <v>-7344.3</v>
      </c>
    </row>
    <row r="65" spans="1:11" ht="15.75">
      <c r="A65" s="53">
        <v>16</v>
      </c>
      <c r="B65" s="48" t="s">
        <v>21</v>
      </c>
      <c r="C65" s="25"/>
      <c r="D65" s="26">
        <f>SUM(D66:D67)</f>
        <v>67000</v>
      </c>
      <c r="E65" s="26">
        <f>SUM(E66:E67)</f>
        <v>0</v>
      </c>
      <c r="F65" s="26">
        <f>SUM(F66:F67)</f>
        <v>0</v>
      </c>
      <c r="G65" s="48" t="s">
        <v>21</v>
      </c>
      <c r="H65" s="21"/>
      <c r="I65" s="26">
        <f>SUM(I66:I67)</f>
        <v>-67000</v>
      </c>
      <c r="J65" s="26">
        <f>SUM(J66:J67)</f>
        <v>0</v>
      </c>
      <c r="K65" s="26">
        <f>SUM(K66:K67)</f>
        <v>0</v>
      </c>
    </row>
    <row r="66" spans="1:11" ht="290.25" customHeight="1">
      <c r="A66" s="53"/>
      <c r="B66" s="79" t="s">
        <v>937</v>
      </c>
      <c r="C66" s="39" t="s">
        <v>939</v>
      </c>
      <c r="D66" s="210">
        <v>50000</v>
      </c>
      <c r="E66" s="210">
        <v>0</v>
      </c>
      <c r="F66" s="210">
        <v>0</v>
      </c>
      <c r="G66" s="42" t="s">
        <v>938</v>
      </c>
      <c r="H66" s="39" t="s">
        <v>940</v>
      </c>
      <c r="I66" s="210">
        <v>-50000</v>
      </c>
      <c r="J66" s="210">
        <v>0</v>
      </c>
      <c r="K66" s="210">
        <v>0</v>
      </c>
    </row>
    <row r="67" spans="1:11" ht="220.5">
      <c r="A67" s="227"/>
      <c r="B67" s="79" t="s">
        <v>964</v>
      </c>
      <c r="C67" s="72" t="s">
        <v>965</v>
      </c>
      <c r="D67" s="74">
        <v>17000</v>
      </c>
      <c r="E67" s="74">
        <v>0</v>
      </c>
      <c r="F67" s="74">
        <v>0</v>
      </c>
      <c r="G67" s="42" t="s">
        <v>962</v>
      </c>
      <c r="H67" s="226" t="s">
        <v>963</v>
      </c>
      <c r="I67" s="225">
        <v>-17000</v>
      </c>
      <c r="J67" s="225">
        <v>0</v>
      </c>
      <c r="K67" s="225">
        <v>0</v>
      </c>
    </row>
    <row r="68" spans="1:11" ht="15.75">
      <c r="A68" s="53">
        <v>17</v>
      </c>
      <c r="B68" s="48" t="s">
        <v>179</v>
      </c>
      <c r="C68" s="25"/>
      <c r="D68" s="26">
        <f>D69</f>
        <v>0</v>
      </c>
      <c r="E68" s="26">
        <f>E69</f>
        <v>0</v>
      </c>
      <c r="F68" s="26">
        <f>F69</f>
        <v>69552.2</v>
      </c>
      <c r="G68" s="48" t="s">
        <v>176</v>
      </c>
      <c r="H68" s="21"/>
      <c r="I68" s="26">
        <f>I69</f>
        <v>0</v>
      </c>
      <c r="J68" s="26">
        <f>J69</f>
        <v>0</v>
      </c>
      <c r="K68" s="26">
        <f>K69</f>
        <v>-69552.2</v>
      </c>
    </row>
    <row r="69" spans="1:11" ht="31.5" customHeight="1">
      <c r="A69" s="53"/>
      <c r="B69" s="79" t="s">
        <v>243</v>
      </c>
      <c r="C69" s="39" t="s">
        <v>180</v>
      </c>
      <c r="D69" s="210">
        <v>0</v>
      </c>
      <c r="E69" s="210">
        <v>0</v>
      </c>
      <c r="F69" s="210">
        <v>69552.2</v>
      </c>
      <c r="G69" s="42" t="s">
        <v>244</v>
      </c>
      <c r="H69" s="39" t="s">
        <v>181</v>
      </c>
      <c r="I69" s="210">
        <v>0</v>
      </c>
      <c r="J69" s="210">
        <v>0</v>
      </c>
      <c r="K69" s="210">
        <v>-69552.2</v>
      </c>
    </row>
    <row r="70" spans="1:11" ht="16.5" customHeight="1">
      <c r="A70" s="53">
        <v>18</v>
      </c>
      <c r="B70" s="154" t="s">
        <v>364</v>
      </c>
      <c r="C70" s="62"/>
      <c r="D70" s="64">
        <f>SUM(D71:D79)</f>
        <v>210135.5</v>
      </c>
      <c r="E70" s="64">
        <f>SUM(E71:E79)</f>
        <v>0</v>
      </c>
      <c r="F70" s="64">
        <f>SUM(F71:F79)</f>
        <v>0</v>
      </c>
      <c r="G70" s="154" t="s">
        <v>364</v>
      </c>
      <c r="H70" s="64"/>
      <c r="I70" s="64">
        <f>SUM(I71:I79)</f>
        <v>-210135.5</v>
      </c>
      <c r="J70" s="64">
        <f>SUM(J71:J79)</f>
        <v>0</v>
      </c>
      <c r="K70" s="64">
        <f>SUM(K71:K79)</f>
        <v>0</v>
      </c>
    </row>
    <row r="71" spans="1:11" s="80" customFormat="1" ht="79.5" customHeight="1">
      <c r="A71" s="91"/>
      <c r="B71" s="235" t="s">
        <v>616</v>
      </c>
      <c r="C71" s="98" t="s">
        <v>383</v>
      </c>
      <c r="D71" s="153">
        <v>203.7</v>
      </c>
      <c r="E71" s="153">
        <v>0</v>
      </c>
      <c r="F71" s="153">
        <v>0</v>
      </c>
      <c r="G71" s="249" t="s">
        <v>384</v>
      </c>
      <c r="H71" s="98" t="s">
        <v>385</v>
      </c>
      <c r="I71" s="153">
        <v>-203.7</v>
      </c>
      <c r="J71" s="153">
        <v>0</v>
      </c>
      <c r="K71" s="153">
        <v>0</v>
      </c>
    </row>
    <row r="72" spans="1:11" s="80" customFormat="1" ht="69" customHeight="1">
      <c r="A72" s="91"/>
      <c r="B72" s="250"/>
      <c r="C72" s="98" t="s">
        <v>386</v>
      </c>
      <c r="D72" s="153">
        <v>400</v>
      </c>
      <c r="E72" s="153">
        <v>0</v>
      </c>
      <c r="F72" s="153">
        <v>0</v>
      </c>
      <c r="G72" s="250"/>
      <c r="H72" s="98" t="s">
        <v>387</v>
      </c>
      <c r="I72" s="153">
        <f>-400+118.6</f>
        <v>-281.4</v>
      </c>
      <c r="J72" s="153">
        <v>0</v>
      </c>
      <c r="K72" s="153">
        <v>0</v>
      </c>
    </row>
    <row r="73" spans="1:11" s="80" customFormat="1" ht="32.25" customHeight="1">
      <c r="A73" s="91"/>
      <c r="B73" s="208"/>
      <c r="C73" s="98"/>
      <c r="D73" s="153"/>
      <c r="E73" s="153"/>
      <c r="F73" s="153"/>
      <c r="G73" s="105" t="s">
        <v>39</v>
      </c>
      <c r="H73" s="98" t="s">
        <v>702</v>
      </c>
      <c r="I73" s="153">
        <v>-118.6</v>
      </c>
      <c r="J73" s="153">
        <v>0</v>
      </c>
      <c r="K73" s="153">
        <v>0</v>
      </c>
    </row>
    <row r="74" spans="1:11" s="80" customFormat="1" ht="110.25" customHeight="1">
      <c r="A74" s="91"/>
      <c r="B74" s="249" t="s">
        <v>388</v>
      </c>
      <c r="C74" s="98" t="s">
        <v>389</v>
      </c>
      <c r="D74" s="203">
        <f>1765.6</f>
        <v>1765.6</v>
      </c>
      <c r="E74" s="153">
        <v>0</v>
      </c>
      <c r="F74" s="153">
        <v>0</v>
      </c>
      <c r="G74" s="249" t="s">
        <v>853</v>
      </c>
      <c r="H74" s="98" t="s">
        <v>390</v>
      </c>
      <c r="I74" s="153">
        <v>-1765.6</v>
      </c>
      <c r="J74" s="153">
        <v>0</v>
      </c>
      <c r="K74" s="153">
        <v>0</v>
      </c>
    </row>
    <row r="75" spans="1:11" s="80" customFormat="1" ht="89.25" customHeight="1">
      <c r="A75" s="91"/>
      <c r="B75" s="249"/>
      <c r="C75" s="98" t="s">
        <v>391</v>
      </c>
      <c r="D75" s="153">
        <v>21.7</v>
      </c>
      <c r="E75" s="75">
        <v>0</v>
      </c>
      <c r="F75" s="75">
        <v>0</v>
      </c>
      <c r="G75" s="249"/>
      <c r="H75" s="98" t="s">
        <v>389</v>
      </c>
      <c r="I75" s="153">
        <v>-21.7</v>
      </c>
      <c r="J75" s="153">
        <v>0</v>
      </c>
      <c r="K75" s="153">
        <v>0</v>
      </c>
    </row>
    <row r="76" spans="1:11" s="80" customFormat="1" ht="54.75" customHeight="1">
      <c r="A76" s="91"/>
      <c r="B76" s="111" t="s">
        <v>392</v>
      </c>
      <c r="C76" s="152" t="s">
        <v>367</v>
      </c>
      <c r="D76" s="153">
        <f>400</f>
        <v>400</v>
      </c>
      <c r="E76" s="153">
        <v>0</v>
      </c>
      <c r="F76" s="153">
        <v>0</v>
      </c>
      <c r="G76" s="111" t="s">
        <v>393</v>
      </c>
      <c r="H76" s="152" t="s">
        <v>368</v>
      </c>
      <c r="I76" s="153">
        <v>-400</v>
      </c>
      <c r="J76" s="153">
        <v>0</v>
      </c>
      <c r="K76" s="153">
        <v>0</v>
      </c>
    </row>
    <row r="77" spans="1:11" s="80" customFormat="1" ht="31.5" customHeight="1">
      <c r="A77" s="252"/>
      <c r="B77" s="268" t="s">
        <v>923</v>
      </c>
      <c r="C77" s="209" t="s">
        <v>396</v>
      </c>
      <c r="D77" s="203">
        <v>167302.9</v>
      </c>
      <c r="E77" s="207">
        <v>0</v>
      </c>
      <c r="F77" s="207">
        <v>0</v>
      </c>
      <c r="G77" s="244" t="s">
        <v>395</v>
      </c>
      <c r="H77" s="270" t="s">
        <v>397</v>
      </c>
      <c r="I77" s="266">
        <v>-207302.9</v>
      </c>
      <c r="J77" s="266">
        <v>0</v>
      </c>
      <c r="K77" s="266">
        <v>0</v>
      </c>
    </row>
    <row r="78" spans="1:11" s="80" customFormat="1" ht="14.25" customHeight="1">
      <c r="A78" s="252"/>
      <c r="B78" s="269"/>
      <c r="C78" s="209" t="s">
        <v>398</v>
      </c>
      <c r="D78" s="203">
        <v>40000</v>
      </c>
      <c r="E78" s="166">
        <v>0</v>
      </c>
      <c r="F78" s="166">
        <v>0</v>
      </c>
      <c r="G78" s="250"/>
      <c r="H78" s="271"/>
      <c r="I78" s="267"/>
      <c r="J78" s="267"/>
      <c r="K78" s="267"/>
    </row>
    <row r="79" spans="1:11" s="80" customFormat="1" ht="81" customHeight="1">
      <c r="A79" s="91"/>
      <c r="B79" s="124" t="s">
        <v>924</v>
      </c>
      <c r="C79" s="209" t="s">
        <v>379</v>
      </c>
      <c r="D79" s="153">
        <v>41.6</v>
      </c>
      <c r="E79" s="166">
        <v>0</v>
      </c>
      <c r="F79" s="166">
        <v>0</v>
      </c>
      <c r="G79" s="105" t="s">
        <v>852</v>
      </c>
      <c r="H79" s="209" t="s">
        <v>399</v>
      </c>
      <c r="I79" s="207">
        <v>-41.6</v>
      </c>
      <c r="J79" s="207">
        <v>0</v>
      </c>
      <c r="K79" s="207">
        <v>0</v>
      </c>
    </row>
    <row r="80" spans="1:11" s="80" customFormat="1" ht="15.75" customHeight="1">
      <c r="A80" s="91">
        <v>19</v>
      </c>
      <c r="B80" s="154" t="s">
        <v>364</v>
      </c>
      <c r="C80" s="62"/>
      <c r="D80" s="64">
        <f>SUM(D81:D86)</f>
        <v>271048.9</v>
      </c>
      <c r="E80" s="64">
        <f>SUM(E81:E86)</f>
        <v>0</v>
      </c>
      <c r="F80" s="64">
        <f>SUM(F81:F86)</f>
        <v>0</v>
      </c>
      <c r="G80" s="177" t="s">
        <v>464</v>
      </c>
      <c r="H80" s="64"/>
      <c r="I80" s="64">
        <f>SUM(I81:I86)</f>
        <v>-271048.9</v>
      </c>
      <c r="J80" s="64">
        <f>SUM(J81:J86)</f>
        <v>0</v>
      </c>
      <c r="K80" s="64">
        <f>SUM(K81:K86)</f>
        <v>0</v>
      </c>
    </row>
    <row r="81" spans="1:11" s="80" customFormat="1" ht="159.75" customHeight="1">
      <c r="A81" s="91"/>
      <c r="B81" s="124" t="s">
        <v>609</v>
      </c>
      <c r="C81" s="98" t="s">
        <v>610</v>
      </c>
      <c r="D81" s="203">
        <v>11670</v>
      </c>
      <c r="E81" s="153">
        <v>0</v>
      </c>
      <c r="F81" s="153">
        <v>0</v>
      </c>
      <c r="G81" s="111" t="s">
        <v>913</v>
      </c>
      <c r="H81" s="152" t="s">
        <v>465</v>
      </c>
      <c r="I81" s="153">
        <f>-29010.7-97038.2-145000</f>
        <v>-271048.9</v>
      </c>
      <c r="J81" s="153">
        <v>0</v>
      </c>
      <c r="K81" s="153">
        <v>0</v>
      </c>
    </row>
    <row r="82" spans="1:11" s="80" customFormat="1" ht="38.25" customHeight="1">
      <c r="A82" s="252"/>
      <c r="B82" s="251" t="s">
        <v>612</v>
      </c>
      <c r="C82" s="98" t="s">
        <v>613</v>
      </c>
      <c r="D82" s="203">
        <f>22534.1+32712.2</f>
        <v>55246.3</v>
      </c>
      <c r="E82" s="153">
        <v>0</v>
      </c>
      <c r="F82" s="153">
        <v>0</v>
      </c>
      <c r="G82" s="189"/>
      <c r="H82" s="98"/>
      <c r="I82" s="51"/>
      <c r="J82" s="51"/>
      <c r="K82" s="51"/>
    </row>
    <row r="83" spans="1:11" s="80" customFormat="1" ht="38.25" customHeight="1">
      <c r="A83" s="252"/>
      <c r="B83" s="251"/>
      <c r="C83" s="98" t="s">
        <v>614</v>
      </c>
      <c r="D83" s="203">
        <f>38628.8+60969.1</f>
        <v>99597.9</v>
      </c>
      <c r="E83" s="153">
        <v>0</v>
      </c>
      <c r="F83" s="153">
        <v>0</v>
      </c>
      <c r="G83" s="189"/>
      <c r="H83" s="98"/>
      <c r="I83" s="51"/>
      <c r="J83" s="51"/>
      <c r="K83" s="51"/>
    </row>
    <row r="84" spans="1:11" s="80" customFormat="1" ht="24" customHeight="1">
      <c r="A84" s="252"/>
      <c r="B84" s="251"/>
      <c r="C84" s="98" t="s">
        <v>615</v>
      </c>
      <c r="D84" s="203">
        <f>24205.3+51318.7</f>
        <v>75524</v>
      </c>
      <c r="E84" s="153">
        <v>0</v>
      </c>
      <c r="F84" s="153">
        <v>0</v>
      </c>
      <c r="G84" s="179"/>
      <c r="H84" s="98"/>
      <c r="I84" s="51"/>
      <c r="J84" s="51"/>
      <c r="K84" s="51"/>
    </row>
    <row r="85" spans="1:11" s="80" customFormat="1" ht="63" customHeight="1">
      <c r="A85" s="91"/>
      <c r="B85" s="111" t="s">
        <v>394</v>
      </c>
      <c r="C85" s="152" t="s">
        <v>368</v>
      </c>
      <c r="D85" s="203">
        <v>18232</v>
      </c>
      <c r="E85" s="153">
        <v>0</v>
      </c>
      <c r="F85" s="153">
        <v>0</v>
      </c>
      <c r="G85" s="179"/>
      <c r="H85" s="98"/>
      <c r="I85" s="51"/>
      <c r="J85" s="51"/>
      <c r="K85" s="51"/>
    </row>
    <row r="86" spans="1:11" s="80" customFormat="1" ht="164.25" customHeight="1">
      <c r="A86" s="91"/>
      <c r="B86" s="124" t="s">
        <v>720</v>
      </c>
      <c r="C86" s="98" t="s">
        <v>389</v>
      </c>
      <c r="D86" s="203">
        <f>10778.7</f>
        <v>10778.7</v>
      </c>
      <c r="E86" s="153">
        <v>0</v>
      </c>
      <c r="F86" s="153">
        <v>0</v>
      </c>
      <c r="G86" s="179"/>
      <c r="H86" s="98"/>
      <c r="I86" s="51"/>
      <c r="J86" s="51"/>
      <c r="K86" s="51"/>
    </row>
    <row r="87" spans="1:11" s="80" customFormat="1" ht="31.5">
      <c r="A87" s="91">
        <v>20</v>
      </c>
      <c r="B87" s="37" t="s">
        <v>400</v>
      </c>
      <c r="C87" s="25"/>
      <c r="D87" s="26">
        <f>SUM(D88:D97)</f>
        <v>886986.5</v>
      </c>
      <c r="E87" s="26">
        <f>SUM(E88:E97)</f>
        <v>268287.5</v>
      </c>
      <c r="F87" s="26">
        <f>SUM(F88:F97)</f>
        <v>247657.9</v>
      </c>
      <c r="G87" s="37" t="s">
        <v>400</v>
      </c>
      <c r="H87" s="21"/>
      <c r="I87" s="26">
        <f>SUM(I88:I97)</f>
        <v>-886986.5</v>
      </c>
      <c r="J87" s="26">
        <f>SUM(J88:J97)</f>
        <v>-268287.5</v>
      </c>
      <c r="K87" s="26">
        <f>SUM(K88:K97)</f>
        <v>-247657.9</v>
      </c>
    </row>
    <row r="88" spans="1:11" s="80" customFormat="1" ht="177" customHeight="1">
      <c r="A88" s="91"/>
      <c r="B88" s="159" t="s">
        <v>443</v>
      </c>
      <c r="C88" s="122" t="s">
        <v>444</v>
      </c>
      <c r="D88" s="51">
        <v>5098.4</v>
      </c>
      <c r="E88" s="74">
        <v>0</v>
      </c>
      <c r="F88" s="74">
        <v>0</v>
      </c>
      <c r="G88" s="159" t="s">
        <v>445</v>
      </c>
      <c r="H88" s="122" t="s">
        <v>446</v>
      </c>
      <c r="I88" s="51">
        <f>-5098.4</f>
        <v>-5098.4</v>
      </c>
      <c r="J88" s="210">
        <v>0</v>
      </c>
      <c r="K88" s="210">
        <v>0</v>
      </c>
    </row>
    <row r="89" spans="1:11" s="80" customFormat="1" ht="78.75">
      <c r="A89" s="91"/>
      <c r="B89" s="159" t="s">
        <v>447</v>
      </c>
      <c r="C89" s="122" t="s">
        <v>448</v>
      </c>
      <c r="D89" s="51">
        <v>9901.6</v>
      </c>
      <c r="E89" s="74">
        <v>0</v>
      </c>
      <c r="F89" s="74">
        <v>0</v>
      </c>
      <c r="G89" s="159" t="s">
        <v>449</v>
      </c>
      <c r="H89" s="122" t="s">
        <v>450</v>
      </c>
      <c r="I89" s="51">
        <v>-9901.6</v>
      </c>
      <c r="J89" s="210">
        <v>0</v>
      </c>
      <c r="K89" s="210">
        <v>0</v>
      </c>
    </row>
    <row r="90" spans="1:11" s="80" customFormat="1" ht="47.25">
      <c r="A90" s="91"/>
      <c r="B90" s="142" t="s">
        <v>451</v>
      </c>
      <c r="C90" s="72" t="s">
        <v>424</v>
      </c>
      <c r="D90" s="199">
        <v>474389.6</v>
      </c>
      <c r="E90" s="74">
        <v>0</v>
      </c>
      <c r="F90" s="74">
        <v>0</v>
      </c>
      <c r="G90" s="142" t="s">
        <v>411</v>
      </c>
      <c r="H90" s="72" t="s">
        <v>412</v>
      </c>
      <c r="I90" s="74">
        <v>-674389.6</v>
      </c>
      <c r="J90" s="210">
        <v>0</v>
      </c>
      <c r="K90" s="210">
        <v>0</v>
      </c>
    </row>
    <row r="91" spans="1:11" s="80" customFormat="1" ht="78.75">
      <c r="A91" s="91"/>
      <c r="B91" s="38" t="s">
        <v>452</v>
      </c>
      <c r="C91" s="98" t="s">
        <v>453</v>
      </c>
      <c r="D91" s="51">
        <v>388231.1</v>
      </c>
      <c r="E91" s="74">
        <v>0</v>
      </c>
      <c r="F91" s="74">
        <v>0</v>
      </c>
      <c r="G91" s="59" t="s">
        <v>454</v>
      </c>
      <c r="H91" s="72" t="s">
        <v>402</v>
      </c>
      <c r="I91" s="51">
        <v>-188231.1</v>
      </c>
      <c r="J91" s="210">
        <v>0</v>
      </c>
      <c r="K91" s="210">
        <v>0</v>
      </c>
    </row>
    <row r="92" spans="1:11" s="80" customFormat="1" ht="48" customHeight="1">
      <c r="A92" s="91"/>
      <c r="B92" s="38" t="s">
        <v>451</v>
      </c>
      <c r="C92" s="72" t="s">
        <v>426</v>
      </c>
      <c r="D92" s="199">
        <v>7115.8</v>
      </c>
      <c r="E92" s="51">
        <v>0</v>
      </c>
      <c r="F92" s="51">
        <v>0</v>
      </c>
      <c r="G92" s="38" t="s">
        <v>411</v>
      </c>
      <c r="H92" s="72" t="s">
        <v>455</v>
      </c>
      <c r="I92" s="74">
        <v>-2000</v>
      </c>
      <c r="J92" s="210">
        <v>0</v>
      </c>
      <c r="K92" s="210">
        <v>0</v>
      </c>
    </row>
    <row r="93" spans="1:11" s="80" customFormat="1" ht="78.75">
      <c r="A93" s="91"/>
      <c r="B93" s="142"/>
      <c r="C93" s="215"/>
      <c r="D93" s="215"/>
      <c r="E93" s="216"/>
      <c r="F93" s="216"/>
      <c r="G93" s="59" t="s">
        <v>456</v>
      </c>
      <c r="H93" s="98" t="s">
        <v>457</v>
      </c>
      <c r="I93" s="51">
        <v>-5115.8</v>
      </c>
      <c r="J93" s="210">
        <v>0</v>
      </c>
      <c r="K93" s="210">
        <v>0</v>
      </c>
    </row>
    <row r="94" spans="1:11" s="80" customFormat="1" ht="47.25" customHeight="1">
      <c r="A94" s="91"/>
      <c r="B94" s="38" t="s">
        <v>458</v>
      </c>
      <c r="C94" s="72" t="s">
        <v>459</v>
      </c>
      <c r="D94" s="74">
        <v>0</v>
      </c>
      <c r="E94" s="74">
        <v>268287.5</v>
      </c>
      <c r="F94" s="74">
        <v>247657.9</v>
      </c>
      <c r="G94" s="38" t="s">
        <v>411</v>
      </c>
      <c r="H94" s="72" t="s">
        <v>412</v>
      </c>
      <c r="I94" s="210">
        <v>0</v>
      </c>
      <c r="J94" s="74">
        <v>-268287.5</v>
      </c>
      <c r="K94" s="74">
        <v>-247657.9</v>
      </c>
    </row>
    <row r="95" spans="1:11" s="80" customFormat="1" ht="78.75">
      <c r="A95" s="91"/>
      <c r="B95" s="59" t="s">
        <v>460</v>
      </c>
      <c r="C95" s="72" t="s">
        <v>461</v>
      </c>
      <c r="D95" s="51">
        <v>136.8</v>
      </c>
      <c r="E95" s="74">
        <v>0</v>
      </c>
      <c r="F95" s="74">
        <v>0</v>
      </c>
      <c r="G95" s="59" t="s">
        <v>462</v>
      </c>
      <c r="H95" s="72" t="s">
        <v>463</v>
      </c>
      <c r="I95" s="51">
        <v>-136.8</v>
      </c>
      <c r="J95" s="210">
        <v>0</v>
      </c>
      <c r="K95" s="210">
        <v>0</v>
      </c>
    </row>
    <row r="96" spans="1:11" s="80" customFormat="1" ht="94.5">
      <c r="A96" s="222"/>
      <c r="B96" s="111" t="s">
        <v>949</v>
      </c>
      <c r="C96" s="72" t="s">
        <v>950</v>
      </c>
      <c r="D96" s="104">
        <v>2082</v>
      </c>
      <c r="E96" s="74">
        <v>0</v>
      </c>
      <c r="F96" s="74">
        <v>0</v>
      </c>
      <c r="G96" s="215" t="s">
        <v>951</v>
      </c>
      <c r="H96" s="72" t="s">
        <v>952</v>
      </c>
      <c r="I96" s="75">
        <v>-2082</v>
      </c>
      <c r="J96" s="219">
        <v>0</v>
      </c>
      <c r="K96" s="219">
        <v>0</v>
      </c>
    </row>
    <row r="97" spans="1:11" s="80" customFormat="1" ht="94.5">
      <c r="A97" s="98"/>
      <c r="B97" s="111" t="s">
        <v>953</v>
      </c>
      <c r="C97" s="72" t="s">
        <v>954</v>
      </c>
      <c r="D97" s="104">
        <v>31.2</v>
      </c>
      <c r="E97" s="74">
        <v>0</v>
      </c>
      <c r="F97" s="74">
        <v>0</v>
      </c>
      <c r="G97" s="215" t="s">
        <v>951</v>
      </c>
      <c r="H97" s="72" t="s">
        <v>955</v>
      </c>
      <c r="I97" s="75">
        <v>-31.2</v>
      </c>
      <c r="J97" s="219">
        <v>0</v>
      </c>
      <c r="K97" s="219">
        <v>0</v>
      </c>
    </row>
    <row r="98" spans="1:11" s="80" customFormat="1" ht="31.5">
      <c r="A98" s="91">
        <v>21</v>
      </c>
      <c r="B98" s="61" t="s">
        <v>400</v>
      </c>
      <c r="C98" s="98"/>
      <c r="D98" s="121">
        <f>D99</f>
        <v>36825.9</v>
      </c>
      <c r="E98" s="121">
        <f>E99</f>
        <v>0</v>
      </c>
      <c r="F98" s="121">
        <f>F99</f>
        <v>0</v>
      </c>
      <c r="G98" s="61" t="s">
        <v>464</v>
      </c>
      <c r="H98" s="98"/>
      <c r="I98" s="121">
        <f>I99</f>
        <v>-36825.9</v>
      </c>
      <c r="J98" s="121">
        <f>J99</f>
        <v>0</v>
      </c>
      <c r="K98" s="121">
        <f>K99</f>
        <v>0</v>
      </c>
    </row>
    <row r="99" spans="1:11" s="80" customFormat="1" ht="157.5" customHeight="1">
      <c r="A99" s="91"/>
      <c r="B99" s="59" t="s">
        <v>603</v>
      </c>
      <c r="C99" s="122" t="s">
        <v>405</v>
      </c>
      <c r="D99" s="203">
        <v>36825.9</v>
      </c>
      <c r="E99" s="74">
        <v>0</v>
      </c>
      <c r="F99" s="74">
        <v>0</v>
      </c>
      <c r="G99" s="59" t="s">
        <v>915</v>
      </c>
      <c r="H99" s="152" t="s">
        <v>465</v>
      </c>
      <c r="I99" s="51">
        <v>-36825.9</v>
      </c>
      <c r="J99" s="210">
        <v>0</v>
      </c>
      <c r="K99" s="210">
        <v>0</v>
      </c>
    </row>
    <row r="100" spans="1:11" ht="31.5">
      <c r="A100" s="53">
        <v>22</v>
      </c>
      <c r="B100" s="37" t="s">
        <v>221</v>
      </c>
      <c r="C100" s="39"/>
      <c r="D100" s="26">
        <f>SUM(D101:D102)</f>
        <v>409.2</v>
      </c>
      <c r="E100" s="26">
        <f>SUM(E101:E102)</f>
        <v>0</v>
      </c>
      <c r="F100" s="26">
        <f>SUM(F101:F102)</f>
        <v>0</v>
      </c>
      <c r="G100" s="37" t="s">
        <v>221</v>
      </c>
      <c r="H100" s="39"/>
      <c r="I100" s="26">
        <f>SUM(I101:I102)</f>
        <v>-409.2</v>
      </c>
      <c r="J100" s="26">
        <f>SUM(J101:J102)</f>
        <v>0</v>
      </c>
      <c r="K100" s="26">
        <f>SUM(K101:K102)</f>
        <v>0</v>
      </c>
    </row>
    <row r="101" spans="1:11" ht="100.5" customHeight="1">
      <c r="A101" s="53"/>
      <c r="B101" s="38" t="s">
        <v>225</v>
      </c>
      <c r="C101" s="39" t="s">
        <v>226</v>
      </c>
      <c r="D101" s="210">
        <v>409.2</v>
      </c>
      <c r="E101" s="74">
        <v>0</v>
      </c>
      <c r="F101" s="74">
        <v>0</v>
      </c>
      <c r="G101" s="42" t="s">
        <v>227</v>
      </c>
      <c r="H101" s="39" t="s">
        <v>228</v>
      </c>
      <c r="I101" s="210">
        <v>-200</v>
      </c>
      <c r="J101" s="210">
        <v>0</v>
      </c>
      <c r="K101" s="210">
        <v>0</v>
      </c>
    </row>
    <row r="102" spans="1:11" ht="31.5">
      <c r="A102" s="53"/>
      <c r="B102" s="38"/>
      <c r="C102" s="39"/>
      <c r="D102" s="50"/>
      <c r="E102" s="50"/>
      <c r="F102" s="50"/>
      <c r="G102" s="42" t="s">
        <v>229</v>
      </c>
      <c r="H102" s="39" t="s">
        <v>230</v>
      </c>
      <c r="I102" s="210">
        <v>-209.2</v>
      </c>
      <c r="J102" s="210">
        <v>0</v>
      </c>
      <c r="K102" s="210">
        <v>0</v>
      </c>
    </row>
    <row r="103" spans="1:11" ht="15" customHeight="1">
      <c r="A103" s="53">
        <v>23</v>
      </c>
      <c r="B103" s="37" t="s">
        <v>118</v>
      </c>
      <c r="C103" s="25"/>
      <c r="D103" s="26">
        <f>D104</f>
        <v>1080</v>
      </c>
      <c r="E103" s="26">
        <f>E104</f>
        <v>0</v>
      </c>
      <c r="F103" s="26">
        <f>F104</f>
        <v>0</v>
      </c>
      <c r="G103" s="37" t="s">
        <v>464</v>
      </c>
      <c r="H103" s="21"/>
      <c r="I103" s="26">
        <f>I104</f>
        <v>-1080</v>
      </c>
      <c r="J103" s="26">
        <f>J104</f>
        <v>0</v>
      </c>
      <c r="K103" s="26">
        <f>K104</f>
        <v>0</v>
      </c>
    </row>
    <row r="104" spans="1:11" ht="159" customHeight="1">
      <c r="A104" s="53"/>
      <c r="B104" s="42" t="s">
        <v>657</v>
      </c>
      <c r="C104" s="39" t="s">
        <v>656</v>
      </c>
      <c r="D104" s="203">
        <v>1080</v>
      </c>
      <c r="E104" s="210">
        <v>0</v>
      </c>
      <c r="F104" s="210">
        <v>0</v>
      </c>
      <c r="G104" s="42" t="s">
        <v>914</v>
      </c>
      <c r="H104" s="39" t="s">
        <v>593</v>
      </c>
      <c r="I104" s="210">
        <v>-1080</v>
      </c>
      <c r="J104" s="210">
        <v>0</v>
      </c>
      <c r="K104" s="210">
        <v>0</v>
      </c>
    </row>
  </sheetData>
  <sheetProtection/>
  <autoFilter ref="A7:K104"/>
  <mergeCells count="42">
    <mergeCell ref="B29:B30"/>
    <mergeCell ref="A43:A44"/>
    <mergeCell ref="K77:K78"/>
    <mergeCell ref="H4:H5"/>
    <mergeCell ref="B77:B78"/>
    <mergeCell ref="G77:G78"/>
    <mergeCell ref="H77:H78"/>
    <mergeCell ref="I77:I78"/>
    <mergeCell ref="J77:J78"/>
    <mergeCell ref="F46:F47"/>
    <mergeCell ref="A1:K1"/>
    <mergeCell ref="B3:F3"/>
    <mergeCell ref="G3:K3"/>
    <mergeCell ref="A3:A5"/>
    <mergeCell ref="B4:B5"/>
    <mergeCell ref="C4:C5"/>
    <mergeCell ref="D4:F4"/>
    <mergeCell ref="G4:G5"/>
    <mergeCell ref="I4:K4"/>
    <mergeCell ref="L54:L55"/>
    <mergeCell ref="A46:A47"/>
    <mergeCell ref="B46:B47"/>
    <mergeCell ref="C46:C47"/>
    <mergeCell ref="D46:D47"/>
    <mergeCell ref="E46:E47"/>
    <mergeCell ref="B82:B84"/>
    <mergeCell ref="A82:A84"/>
    <mergeCell ref="A77:A78"/>
    <mergeCell ref="B74:B75"/>
    <mergeCell ref="G74:G75"/>
    <mergeCell ref="B38:B39"/>
    <mergeCell ref="E38:E39"/>
    <mergeCell ref="F38:F39"/>
    <mergeCell ref="B71:B72"/>
    <mergeCell ref="B43:B44"/>
    <mergeCell ref="C29:C30"/>
    <mergeCell ref="D29:D30"/>
    <mergeCell ref="E29:E30"/>
    <mergeCell ref="F29:F30"/>
    <mergeCell ref="G71:G72"/>
    <mergeCell ref="C38:C39"/>
    <mergeCell ref="D38:D39"/>
  </mergeCells>
  <printOptions/>
  <pageMargins left="0.7874015748031497" right="0.3937007874015748" top="0.7874015748031497" bottom="0.7874015748031497" header="0.2362204724409449" footer="0.15748031496062992"/>
  <pageSetup fitToHeight="0" fitToWidth="1" horizontalDpi="600" verticalDpi="600" orientation="landscape" paperSize="9" scale="49"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Рыженкова Елена Николаевна</cp:lastModifiedBy>
  <cp:lastPrinted>2020-06-04T15:38:21Z</cp:lastPrinted>
  <dcterms:created xsi:type="dcterms:W3CDTF">2002-03-11T10:22:12Z</dcterms:created>
  <dcterms:modified xsi:type="dcterms:W3CDTF">2020-06-05T08:04:58Z</dcterms:modified>
  <cp:category/>
  <cp:version/>
  <cp:contentType/>
  <cp:contentStatus/>
</cp:coreProperties>
</file>