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9320" windowHeight="11025"/>
  </bookViews>
  <sheets>
    <sheet name="Лист1" sheetId="1" r:id="rId1"/>
    <sheet name="Лист2" sheetId="2" r:id="rId2"/>
    <sheet name="Лист3" sheetId="3" r:id="rId3"/>
  </sheets>
  <definedNames>
    <definedName name="_xlnm._FilterDatabase" localSheetId="0" hidden="1">Лист1!$A$12:$E$116</definedName>
    <definedName name="BossProviderVariable?_ef035e93_c912_4daf_9ff2_398aa2d47608" hidden="1">"25_01_2006"</definedName>
    <definedName name="Print_Titles" localSheetId="0">Лист1!$12:$12</definedName>
    <definedName name="_xlnm.Print_Titles" localSheetId="0">Лист1!$12:$12</definedName>
  </definedNames>
  <calcPr calcId="145621"/>
</workbook>
</file>

<file path=xl/calcChain.xml><?xml version="1.0" encoding="utf-8"?>
<calcChain xmlns="http://schemas.openxmlformats.org/spreadsheetml/2006/main">
  <c r="C16" i="1" l="1"/>
  <c r="D49" i="1" l="1"/>
  <c r="E49" i="1"/>
  <c r="C49" i="1"/>
  <c r="D122" i="1" l="1"/>
  <c r="D121" i="1" s="1"/>
  <c r="D120" i="1" s="1"/>
  <c r="E122" i="1"/>
  <c r="E121" i="1" s="1"/>
  <c r="E120" i="1" s="1"/>
  <c r="C122" i="1"/>
  <c r="C121" i="1" s="1"/>
  <c r="C120" i="1" s="1"/>
  <c r="C55" i="1" l="1"/>
  <c r="C101" i="1"/>
  <c r="C92" i="1"/>
  <c r="C89" i="1"/>
  <c r="C108" i="1"/>
  <c r="C56" i="1"/>
  <c r="C53" i="1"/>
  <c r="C70" i="1"/>
  <c r="C103" i="1"/>
  <c r="C105" i="1"/>
  <c r="C74" i="1"/>
  <c r="C54" i="1"/>
  <c r="C80" i="1"/>
  <c r="E28" i="1" l="1"/>
  <c r="D28" i="1"/>
  <c r="C28" i="1"/>
  <c r="C106" i="1" l="1"/>
  <c r="C93" i="1" l="1"/>
  <c r="C109" i="1"/>
  <c r="C77" i="1"/>
  <c r="C118" i="1" l="1"/>
  <c r="C117" i="1" s="1"/>
  <c r="E21" i="1" l="1"/>
  <c r="D21" i="1"/>
  <c r="E19" i="1"/>
  <c r="D19" i="1"/>
  <c r="C19" i="1"/>
  <c r="C90" i="1" l="1"/>
  <c r="D115" i="1" l="1"/>
  <c r="D114" i="1" s="1"/>
  <c r="E115" i="1"/>
  <c r="E114" i="1" s="1"/>
  <c r="C115" i="1"/>
  <c r="C114" i="1" s="1"/>
  <c r="D104" i="1" l="1"/>
  <c r="E104" i="1"/>
  <c r="C104" i="1"/>
  <c r="D80" i="1"/>
  <c r="E92" i="1"/>
  <c r="D92" i="1"/>
  <c r="E90" i="1"/>
  <c r="D90" i="1"/>
  <c r="D52" i="1" l="1"/>
  <c r="E52" i="1"/>
  <c r="C52" i="1"/>
  <c r="E48" i="1" l="1"/>
  <c r="D48" i="1"/>
  <c r="C84" i="1"/>
  <c r="C48" i="1" s="1"/>
  <c r="C47" i="1" s="1"/>
  <c r="D84" i="1"/>
  <c r="E84" i="1"/>
  <c r="E47" i="1" l="1"/>
  <c r="D47" i="1"/>
  <c r="D41" i="1" l="1"/>
  <c r="D38" i="1"/>
  <c r="D34" i="1"/>
  <c r="D24" i="1"/>
  <c r="D20" i="1"/>
  <c r="D18" i="1"/>
  <c r="D15" i="1"/>
  <c r="D14" i="1" l="1"/>
  <c r="D13" i="1" s="1"/>
  <c r="C15" i="1" l="1"/>
  <c r="E15" i="1"/>
  <c r="C18" i="1"/>
  <c r="E18" i="1"/>
  <c r="C20" i="1"/>
  <c r="E20" i="1"/>
  <c r="C24" i="1"/>
  <c r="E24" i="1"/>
  <c r="C34" i="1"/>
  <c r="E34" i="1"/>
  <c r="C38" i="1"/>
  <c r="E38" i="1"/>
  <c r="C41" i="1"/>
  <c r="E41" i="1"/>
  <c r="E14" i="1" l="1"/>
  <c r="E13" i="1" s="1"/>
  <c r="C14" i="1"/>
  <c r="C13" i="1" l="1"/>
</calcChain>
</file>

<file path=xl/sharedStrings.xml><?xml version="1.0" encoding="utf-8"?>
<sst xmlns="http://schemas.openxmlformats.org/spreadsheetml/2006/main" count="233" uniqueCount="232">
  <si>
    <t>Код бюджетной классификации</t>
  </si>
  <si>
    <t>Источник доходов</t>
  </si>
  <si>
    <t>2018 год</t>
  </si>
  <si>
    <t>2019 год</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</si>
  <si>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</si>
  <si>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</si>
  <si>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</si>
  <si>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</si>
  <si>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</si>
  <si>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</si>
  <si>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</si>
  <si>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</si>
  <si>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</si>
  <si>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1 03 02000 01 0000 110</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</si>
  <si>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</si>
  <si>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</si>
  <si>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</si>
  <si>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</si>
  <si>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</si>
  <si>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</si>
  <si>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</si>
  <si>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</si>
  <si>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</si>
  <si>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</si>
  <si>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</si>
  <si>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</si>
  <si>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</si>
  <si>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</si>
  <si>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</si>
  <si>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ГОСУДАРСТВЕННАЯ ПОШЛИНА</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</si>
  <si>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</si>
  <si>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</si>
  <si>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</si>
  <si>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</si>
  <si>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</si>
  <si>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</si>
  <si>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</si>
  <si>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</si>
  <si>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</si>
  <si>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</si>
  <si>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1 12 02000 01 0000 120</t>
  </si>
  <si>
    <t>Платежи при пользовании недрами</t>
  </si>
  <si>
    <t>1 12 04000 00 0000 120</t>
  </si>
  <si>
    <t>Плата за использование лесов</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</si>
  <si>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</si>
  <si>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</si>
  <si>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</si>
  <si>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</si>
  <si>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1 13 02000 00 0000 130</t>
  </si>
  <si>
    <t>Доходы от компенсации затрат государства</t>
  </si>
  <si>
    <t>1 14 00000 00 0000 000</t>
  </si>
  <si>
    <t>ДОХОДЫ ОТ ПРОДАЖИ МАТЕРИАЛЬНЫХ И НЕМАТЕРИАЛЬНЫХ АКТИВОВ</t>
  </si>
  <si>
    <t>1 14 02000 00 0000 000</t>
  </si>
  <si>
    <t>1 14 06000 00 0000 430</t>
  </si>
  <si>
    <t>1 15 00000 00 0000 000</t>
  </si>
  <si>
    <t>АДМИНИСТРАТИВНЫЕ ПЛАТЕЖИ</t>
  </si>
  <si>
    <t>1 16 00000 00 0000 000</t>
  </si>
  <si>
    <t>ШТРАФЫ, САНКЦИИ, ВОЗМЕЩЕНИЕ УЩЕРБА</t>
  </si>
  <si>
    <t>2 00 00000 00 0000 000</t>
  </si>
  <si>
    <t>БЕЗВОЗМЕЗДНЫЕ ПОСТУПЛЕНИЯ</t>
  </si>
  <si>
    <t>Всего доходов</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</si>
  <si>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</si>
  <si>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</si>
  <si>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</si>
  <si>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</si>
  <si>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Плата за негативное воздействие на окружающую среду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</si>
  <si>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</si>
  <si>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 находящихся в государственной и муниципальной собственности</t>
  </si>
  <si>
    <t>УТВЕРЖДЕНЫ</t>
  </si>
  <si>
    <t>областным законом</t>
  </si>
  <si>
    <t>Сумма
(тысяч рублей)</t>
  </si>
  <si>
    <t xml:space="preserve">Субвенции бюджетам бюджетной системы Российской Федерации
</t>
  </si>
  <si>
    <t>Иные межбюджетные трансферты</t>
  </si>
  <si>
    <t>2 02 35250 02 0000 151</t>
  </si>
  <si>
    <t>Субвенции бюджетам субъектов Российской Федерации на оплату жилищно-коммунальных услуг отдельным категориям граждан</t>
  </si>
  <si>
    <t>2 02 35220 02 0000 151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</si>
  <si>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</si>
  <si>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</si>
  <si>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</si>
  <si>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2 02 35280 02 0000 151</t>
  </si>
  <si>
    <t xml:space="preserve">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
</t>
  </si>
  <si>
    <t>2 02 35118 02 0000 151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</si>
  <si>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</si>
  <si>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2 02 35129 02 0000 151</t>
  </si>
  <si>
    <t>Субвенции бюджетам субъектов Российской Федерации на осуществление отдельных полномочий в области лесных отношений</t>
  </si>
  <si>
    <t>2 02 35128 02 0000 151</t>
  </si>
  <si>
    <t>Субвенции бюджетам субъектов Российской Федерации на осуществление отдельных полномочий в области водных отношений</t>
  </si>
  <si>
    <t>2 02 35260 02 0000 151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</si>
  <si>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</si>
  <si>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2 02 35290 02 0000 151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</si>
  <si>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</si>
  <si>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2 02 35270 02 0000 151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</si>
  <si>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</si>
  <si>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2 02 35135 02 0000 151</t>
  </si>
  <si>
    <t>2 02 35380 02 0000 151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</si>
  <si>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</si>
  <si>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2 02 35137 02 0000 151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</si>
  <si>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</si>
  <si>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2 02 35900 02 0000 151</t>
  </si>
  <si>
    <t>Единая субвенция бюджетам субъектов Российской Федерации и бюджету г. Байконура</t>
  </si>
  <si>
    <t>2 02 45161 02 0000 151</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</si>
  <si>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</si>
  <si>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2 02 00000 00 0000 000</t>
  </si>
  <si>
    <t>БЕЗВОЗМЕЗДНЫЕ ПОСТУПЛЕНИЯ ОТ ДРУГИХ БЮДЖЕТОВ БЮДЖЕТНОЙ СИСТЕМЫ РОССИЙСКОЙ ФЕДЕРАЦИИ</t>
  </si>
  <si>
    <t>2 02 30000 00 0000 151</t>
  </si>
  <si>
    <t>2 02 40000 00 0000 151</t>
  </si>
  <si>
    <t>2020 год</t>
  </si>
  <si>
    <t>(приложение 1)</t>
  </si>
  <si>
    <t xml:space="preserve">Прогнозируемые поступления
налоговых, неналоговых доходов и безвозмездных поступлений
в областной бюджет Ленинградской области по кодам видов доходов
на 2018 год и на плановый период 2019 и 2020 годов </t>
  </si>
  <si>
    <t>2 02 35120 02 0000 151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</si>
  <si>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</si>
  <si>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2 02 20000 00 0000 151</t>
  </si>
  <si>
    <t>Субсидии бюджетам бюджетной системы Российской Федерации (межбюджетные субсидии)</t>
  </si>
  <si>
    <t>2  02 25027 02 0000 151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</si>
  <si>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</si>
  <si>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2  02 25066 02 0000 151</t>
  </si>
  <si>
    <t>2 02 25082 02 0000 151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</si>
  <si>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</si>
  <si>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2 02 25084 02 0000 151</t>
  </si>
  <si>
    <t>2 02 25086 02 0000 151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</si>
  <si>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</si>
  <si>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</si>
  <si>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</si>
  <si>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2 02 25382 02 0000 151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</si>
  <si>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</si>
  <si>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2 02 25402 02 0000 151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</si>
  <si>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</si>
  <si>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2 02 25462 02 0000 151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</si>
  <si>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</si>
  <si>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2 02 25519 02 0000 151</t>
  </si>
  <si>
    <t>Субсидия бюджетам субъектов Российской Федерации на поддержку отрасли культуры</t>
  </si>
  <si>
    <t xml:space="preserve"> 2 02 25541 02 0000 151</t>
  </si>
  <si>
    <t xml:space="preserve">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   </t>
  </si>
  <si>
    <t>2 02 25543 02 0000 151</t>
  </si>
  <si>
    <t>2 02 25544 02 0000 151</t>
  </si>
  <si>
    <t xml:space="preserve">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  </t>
  </si>
  <si>
    <t>2 02 25555 02 0000 151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</si>
  <si>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</si>
  <si>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Субсидии бюджетам субъектов Российской Федерации на повышение продуктивности в молочном скотоводстве
</t>
  </si>
  <si>
    <t xml:space="preserve">2 02 25542 02 0000 151
</t>
  </si>
  <si>
    <t xml:space="preserve">Субсидии бюджетам субъектов Российской Федерации на поддержку творческой деятельности и техническое оснащение детских и кукольных театров </t>
  </si>
  <si>
    <t xml:space="preserve"> 2 02 25517 02 0000 151
</t>
  </si>
  <si>
    <t xml:space="preserve">2 02 35134 02 0000 151
</t>
  </si>
  <si>
    <t>Субсидии бюджетам субъектов Российской Федерации на реализацию федеральных целевых программ</t>
  </si>
  <si>
    <t xml:space="preserve">2 02 20051 02 0000 151
</t>
  </si>
  <si>
    <t xml:space="preserve">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Дального Востока </t>
  </si>
  <si>
    <t>2 02 20077 02 0000 151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</si>
  <si>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</si>
  <si>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2 02 25567 02 0000 151</t>
  </si>
  <si>
    <t>Субсидии бюджетам субъектов Российской Федерации на реализацию мероприятий по устойчивому развитию сельских территорий</t>
  </si>
  <si>
    <t>2 02 25568 02 0000 151</t>
  </si>
  <si>
    <t>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</si>
  <si>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2 02 25515 02 0000 151
</t>
  </si>
  <si>
    <t>2 02 25520 02 0000 151</t>
  </si>
  <si>
    <t xml:space="preserve">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
</t>
  </si>
  <si>
    <t>2 02 35176 02 0000 151</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</si>
  <si>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</si>
  <si>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t>
  </si>
  <si>
    <t>2 02 45141 02 0000 151</t>
  </si>
  <si>
    <t>2 02 45142 02 0000 151</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</si>
  <si>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</si>
  <si>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</si>
  <si>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Субсидии бюджетам субъектов Российской Федерации на мероприятия в области обращения с отходами
</t>
  </si>
  <si>
    <t xml:space="preserve">2 02 25566 02 0000 151
</t>
  </si>
  <si>
    <t>2 03 00000 00 0000 000</t>
  </si>
  <si>
    <t>БЕЗВОЗМЕЗДНЫЕ ПОСТУПЛЕНИЯ ОТ ГОСУДАРСТВЕННЫХ (МУНИЦИПАЛЬНЫХ) ОРГАНИЗАЦИЙ</t>
  </si>
  <si>
    <t>2 03 02000 02 0000 180</t>
  </si>
  <si>
    <t>Безвозмездные поступления от государственных (муниципальных) организаций в бюджеты субъектов Российской Федерации</t>
  </si>
  <si>
    <t>2 03 02080 02 0000 180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</si>
  <si>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</si>
  <si>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2 02 45154 02 0000 151</t>
  </si>
  <si>
    <t xml:space="preserve">Межбюджетные трансферты, передаваемые бюджетам субъектов Российской Федерации на реализацию мероприятий по подготовке и приведению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
</t>
  </si>
  <si>
    <t>2  02 25021 02 0000 151</t>
  </si>
  <si>
    <t xml:space="preserve">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
</t>
  </si>
  <si>
    <t>2 02 35460 02 0000 151</t>
  </si>
  <si>
    <t xml:space="preserve">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t>
  </si>
  <si>
    <t>2 02 23009 02 0000 151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</si>
  <si>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</si>
  <si>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 xml:space="preserve">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                                                                                                                          
</t>
  </si>
  <si>
    <t>2 02 49010 02 0000 151</t>
  </si>
  <si>
    <t>Межбюджетные трансферты, передаваемые бюджетам субъектов Российской Федерации, за счет средств резервного фонда Правительства Московской области</t>
  </si>
  <si>
    <t xml:space="preserve">2 02 25527 02 0000 151
</t>
  </si>
  <si>
    <t xml:space="preserve">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</si>
  <si>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от 21 декабря 2017 года № 82-оз</t>
  </si>
  <si>
    <t>(в редакции областного закона</t>
  </si>
  <si>
    <t>2 02 25497 02 0000 151</t>
  </si>
  <si>
    <t xml:space="preserve">Субсидии бюджетам субъектов Российской Федерации на реализацию мероприятий по обеспечению жильем молодых семей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</si>
  <si>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</si>
  <si>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2 02 35573 02 0000 151</t>
  </si>
  <si>
    <t xml:space="preserve">Субсидии бюджетам субъектов Российской Федерации на подготовку управленческих кадров для организаций народного хозяйства Российской Федерации
</t>
  </si>
  <si>
    <t xml:space="preserve">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
</t>
  </si>
  <si>
    <t xml:space="preserve">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
</t>
  </si>
  <si>
    <t xml:space="preserve">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</si>
  <si>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2 02 25466 02 0000 151</t>
  </si>
  <si>
    <t>2 02 45390 02 0000 151</t>
  </si>
  <si>
    <t>Межбюджетные трансферты, передаваемые бюджетам субъектов Российской Федерации на финансовое обеспечение дорожной деятельности</t>
  </si>
  <si>
    <t xml:space="preserve">2 04 00000 00 0000 000
</t>
  </si>
  <si>
    <t xml:space="preserve">БЕЗВОЗМЕЗДНЫЕ ПОСТУПЛЕНИЯ ОТ НЕГОСУДАРСТВЕННЫХ ОРГАНИЗАЦИЙ
</t>
  </si>
  <si>
    <t xml:space="preserve">2 04 02000 02 0000 180
</t>
  </si>
  <si>
    <t xml:space="preserve">Безвозмездные поступления от негосударственных организаций в бюджеты субъектов Российской Федерации
</t>
  </si>
  <si>
    <t xml:space="preserve">2 04 02010 02 0000 180
</t>
  </si>
  <si>
    <t xml:space="preserve">Предоставление негосударственными организациями грантов для получателей средств бюджетов субъектов Российской Федерации
</t>
  </si>
  <si>
    <t>2 02 29999 02 0000 151</t>
  </si>
  <si>
    <t>Прочие субсидии бюджетам субъектов Российской Федерации</t>
  </si>
  <si>
    <t>2 02 45159 02 0000 151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</si>
  <si>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</si>
  <si>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2 02 25674 02 0000 151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</si>
  <si>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</si>
  <si>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2 02 49001 02 0000 151</t>
  </si>
  <si>
    <t xml:space="preserve">Межбюджетные трансферты, передаваемые бюджетам субъектов Российской Федерации, за счет средств резервного фонда Правительства Российской Федерации
</t>
  </si>
  <si>
    <t>2  02 25198 02 0000 151</t>
  </si>
  <si>
    <t xml:space="preserve">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
</t>
  </si>
  <si>
    <t>1 11 02000 00 0000 120</t>
  </si>
  <si>
    <t>Доходы от размещения средств бюджетов</t>
  </si>
  <si>
    <t>1 17 00000 00 0000 000</t>
  </si>
  <si>
    <t>ПРОЧИЕ НЕНАЛОГОВЫЕ ДОХОДЫ</t>
  </si>
  <si>
    <t xml:space="preserve">Дотации бюджетам бюджетной системы Российской Федерации
</t>
  </si>
  <si>
    <t>2 02 15213 02 0000 151</t>
  </si>
  <si>
    <t>2 02 10000 00 0000 151</t>
  </si>
  <si>
    <t xml:space="preserve">Дотации бюджетам субъектов Российской Федерации в целях стимулирования роста налогового потенциала по налогу на прибыль организаций
</t>
  </si>
  <si>
    <t>2 02 45422 02 0000 151</t>
  </si>
  <si>
    <t xml:space="preserve">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t>
  </si>
  <si>
    <t xml:space="preserve">2 18 00000 00 0000 000
</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</si>
  <si>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</si>
  <si>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2 18 00000 00 0000 151
</t>
  </si>
  <si>
    <t xml:space="preserve">2 18 00000 02 0000 151
</t>
  </si>
  <si>
    <t>2 18 60010 02 0000 151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</si>
  <si>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</si>
  <si>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</si>
  <si>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</si>
  <si>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2 02 15311 02 0000 151
</t>
  </si>
  <si>
    <t xml:space="preserve">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</si>
</sst>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4"/>
      <color theme="1"/>
      <name val="Times New Roman"/>
      <family val="1"/>
      <charset val="204"/>
    </font>
    <font>
      <b/>
      <sz val="14"/>
      <color rgb="FF000000"/>
      <name val="Times New Roman"/>
      <family val="1"/>
      <charset val="204"/>
    </font>
    <font>
      <sz val="14"/>
      <color rgb="FF000000"/>
      <name val="Times New Roman"/>
      <family val="1"/>
      <charset val="204"/>
    </font>
    <font>
      <b/>
      <sz val="14"/>
      <color theme="1"/>
      <name val="Times New Roman"/>
      <family val="1"/>
      <charset val="204"/>
    </font>
    <font>
      <sz val="14"/>
      <name val="Times New Roman"/>
      <family val="1"/>
      <charset val="204"/>
    </font>
    <font>
      <sz val="12"/>
      <name val="Times New Roman"/>
      <family val="1"/>
      <charset val="204"/>
    </font>
    <font>
      <sz val="10"/>
      <color theme="1"/>
      <name val="Times New Roman"/>
      <family val="1"/>
    </font>
    <font>
      <sz val="10"/>
      <color rgb="FF000000"/>
      <name val="Arial"/>
      <family val="2"/>
      <charset val="204"/>
    </font>
    <font>
      <sz val="14"/>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28">
    <xf numFmtId="0" fontId="0" fillId="0" borderId="0" xfId="0"/>
    <xf numFmtId="0" fontId="1" fillId="0" borderId="0" xfId="0" applyFont="1" applyFill="1" applyAlignment="1">
      <alignment horizontal="center" vertical="top"/>
    </xf>
    <xf numFmtId="0" fontId="1" fillId="0" borderId="0" xfId="0" applyFont="1" applyFill="1"/>
    <xf numFmtId="0" fontId="1" fillId="0" borderId="0" xfId="0" applyFont="1" applyFill="1" applyAlignment="1"/>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xf>
    <xf numFmtId="0" fontId="4"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0" fontId="4" fillId="0" borderId="0" xfId="0" applyFont="1" applyFill="1"/>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164" fontId="1"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0" fontId="6" fillId="0" borderId="0" xfId="0" applyFont="1" applyFill="1"/>
    <xf numFmtId="0" fontId="7" fillId="0" borderId="0" xfId="0" applyFont="1" applyFill="1" applyAlignment="1">
      <alignment vertical="top" wrapText="1"/>
    </xf>
    <xf numFmtId="164" fontId="7" fillId="0" borderId="0" xfId="0" applyNumberFormat="1" applyFont="1" applyFill="1" applyAlignment="1">
      <alignment vertical="top" wrapText="1"/>
    </xf>
    <xf numFmtId="0" fontId="9" fillId="0" borderId="0" xfId="0" applyFont="1" applyFill="1"/>
    <xf numFmtId="0" fontId="2" fillId="0" borderId="1" xfId="0" applyFont="1" applyFill="1" applyBorder="1" applyAlignment="1">
      <alignment horizontal="center" vertical="top"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3"/>
  <sheetViews>
    <sheetView tabSelected="1" topLeftCell="A11" zoomScale="90" zoomScaleNormal="90" workbookViewId="0">
      <selection activeCell="C16" sqref="C16"/>
    </sheetView>
  </sheetViews>
  <sheetFormatPr defaultColWidth="9.140625" defaultRowHeight="18.75" x14ac:dyDescent="0.3"/>
  <cols>
    <col min="1" max="1" width="30" style="1" customWidth="1"/>
    <col min="2" max="2" width="56.5703125" style="2" customWidth="1"/>
    <col min="3" max="5" width="20.28515625" style="2" customWidth="1"/>
    <col min="6" max="16384" width="9.140625" style="2"/>
  </cols>
  <sheetData>
    <row r="1" spans="1:5" x14ac:dyDescent="0.3">
      <c r="D1" s="3" t="s">
        <v>68</v>
      </c>
    </row>
    <row r="2" spans="1:5" x14ac:dyDescent="0.3">
      <c r="D2" s="3" t="s">
        <v>69</v>
      </c>
    </row>
    <row r="3" spans="1:5" x14ac:dyDescent="0.3">
      <c r="D3" s="3" t="s">
        <v>183</v>
      </c>
    </row>
    <row r="4" spans="1:5" x14ac:dyDescent="0.3">
      <c r="D4" s="3" t="s">
        <v>107</v>
      </c>
    </row>
    <row r="5" spans="1:5" x14ac:dyDescent="0.3">
      <c r="D5" s="2" t="s">
        <v>184</v>
      </c>
    </row>
    <row r="8" spans="1:5" ht="86.25" customHeight="1" x14ac:dyDescent="0.3">
      <c r="A8" s="26" t="s">
        <v>108</v>
      </c>
      <c r="B8" s="26"/>
      <c r="C8" s="26"/>
      <c r="D8" s="26"/>
      <c r="E8" s="26"/>
    </row>
    <row r="10" spans="1:5" ht="44.25" customHeight="1" x14ac:dyDescent="0.3">
      <c r="A10" s="25" t="s">
        <v>0</v>
      </c>
      <c r="B10" s="25" t="s">
        <v>1</v>
      </c>
      <c r="C10" s="25" t="s">
        <v>70</v>
      </c>
      <c r="D10" s="25"/>
      <c r="E10" s="27"/>
    </row>
    <row r="11" spans="1:5" x14ac:dyDescent="0.3">
      <c r="A11" s="25"/>
      <c r="B11" s="25"/>
      <c r="C11" s="4" t="s">
        <v>2</v>
      </c>
      <c r="D11" s="5" t="s">
        <v>3</v>
      </c>
      <c r="E11" s="5" t="s">
        <v>106</v>
      </c>
    </row>
    <row r="12" spans="1:5" x14ac:dyDescent="0.3">
      <c r="A12" s="6">
        <v>1</v>
      </c>
      <c r="B12" s="7">
        <v>2</v>
      </c>
      <c r="C12" s="6">
        <v>3</v>
      </c>
      <c r="D12" s="6">
        <v>4</v>
      </c>
      <c r="E12" s="8">
        <v>5</v>
      </c>
    </row>
    <row r="13" spans="1:5" s="12" customFormat="1" x14ac:dyDescent="0.3">
      <c r="A13" s="9"/>
      <c r="B13" s="10" t="s">
        <v>60</v>
      </c>
      <c r="C13" s="11">
        <f>C14+C47</f>
        <v>127123845.2</v>
      </c>
      <c r="D13" s="11">
        <f t="shared" ref="D13:E13" si="0">D14+D47</f>
        <v>107704086.70000002</v>
      </c>
      <c r="E13" s="11">
        <f t="shared" si="0"/>
        <v>112718838.09999998</v>
      </c>
    </row>
    <row r="14" spans="1:5" x14ac:dyDescent="0.3">
      <c r="A14" s="6" t="s">
        <v>4</v>
      </c>
      <c r="B14" s="13" t="s">
        <v>5</v>
      </c>
      <c r="C14" s="14">
        <f>C15+C18+C20+C24+C27+C28+C34+C38+C41+C44+C45+C46</f>
        <v>118655137</v>
      </c>
      <c r="D14" s="14">
        <f t="shared" ref="D14:E14" si="1">D15+D18+D20+D24+D27+D28+D34+D38+D41+D44+D45+D46</f>
        <v>102437391.50000001</v>
      </c>
      <c r="E14" s="14">
        <f t="shared" si="1"/>
        <v>107660275.49999999</v>
      </c>
    </row>
    <row r="15" spans="1:5" x14ac:dyDescent="0.3">
      <c r="A15" s="6" t="s">
        <v>6</v>
      </c>
      <c r="B15" s="13" t="s">
        <v>7</v>
      </c>
      <c r="C15" s="14">
        <f>C16+C17</f>
        <v>86677997.599999994</v>
      </c>
      <c r="D15" s="14">
        <f>D16+D17</f>
        <v>70986008.700000003</v>
      </c>
      <c r="E15" s="14">
        <f>E16+E17</f>
        <v>74570145.599999994</v>
      </c>
    </row>
    <row r="16" spans="1:5" x14ac:dyDescent="0.3">
      <c r="A16" s="6" t="s">
        <v>8</v>
      </c>
      <c r="B16" s="13" t="s">
        <v>9</v>
      </c>
      <c r="C16" s="14">
        <f>46088958.6+14300000</f>
        <v>60388958.600000001</v>
      </c>
      <c r="D16" s="14">
        <v>45021625.700000003</v>
      </c>
      <c r="E16" s="14">
        <v>47677901.600000001</v>
      </c>
    </row>
    <row r="17" spans="1:5" ht="20.25" customHeight="1" x14ac:dyDescent="0.3">
      <c r="A17" s="6" t="s">
        <v>10</v>
      </c>
      <c r="B17" s="13" t="s">
        <v>11</v>
      </c>
      <c r="C17" s="14">
        <v>26289039</v>
      </c>
      <c r="D17" s="14">
        <v>25964383</v>
      </c>
      <c r="E17" s="14">
        <v>26892244</v>
      </c>
    </row>
    <row r="18" spans="1:5" ht="56.25" x14ac:dyDescent="0.3">
      <c r="A18" s="6" t="s">
        <v>12</v>
      </c>
      <c r="B18" s="13" t="s">
        <v>61</v>
      </c>
      <c r="C18" s="14">
        <f>C19</f>
        <v>7486000</v>
      </c>
      <c r="D18" s="14">
        <f>D19</f>
        <v>7696000</v>
      </c>
      <c r="E18" s="14">
        <f>E19</f>
        <v>7726000</v>
      </c>
    </row>
    <row r="19" spans="1:5" ht="56.25" x14ac:dyDescent="0.3">
      <c r="A19" s="6" t="s">
        <v>13</v>
      </c>
      <c r="B19" s="13" t="s">
        <v>62</v>
      </c>
      <c r="C19" s="14">
        <f>6986000+500000</f>
        <v>7486000</v>
      </c>
      <c r="D19" s="14">
        <f>7196000+500000</f>
        <v>7696000</v>
      </c>
      <c r="E19" s="14">
        <f>7226000+500000</f>
        <v>7726000</v>
      </c>
    </row>
    <row r="20" spans="1:5" x14ac:dyDescent="0.3">
      <c r="A20" s="6" t="s">
        <v>14</v>
      </c>
      <c r="B20" s="13" t="s">
        <v>15</v>
      </c>
      <c r="C20" s="14">
        <f>C21+C22+C23</f>
        <v>20747850</v>
      </c>
      <c r="D20" s="14">
        <f>D21+D22+D23</f>
        <v>21708126</v>
      </c>
      <c r="E20" s="14">
        <f>E21+E22+E23</f>
        <v>23271076</v>
      </c>
    </row>
    <row r="21" spans="1:5" x14ac:dyDescent="0.3">
      <c r="A21" s="6" t="s">
        <v>16</v>
      </c>
      <c r="B21" s="13" t="s">
        <v>17</v>
      </c>
      <c r="C21" s="14">
        <v>18140450</v>
      </c>
      <c r="D21" s="14">
        <f>18907176+170000</f>
        <v>19077176</v>
      </c>
      <c r="E21" s="14">
        <f>20419176+170000</f>
        <v>20589176</v>
      </c>
    </row>
    <row r="22" spans="1:5" x14ac:dyDescent="0.3">
      <c r="A22" s="6" t="s">
        <v>18</v>
      </c>
      <c r="B22" s="13" t="s">
        <v>19</v>
      </c>
      <c r="C22" s="14">
        <v>2577000</v>
      </c>
      <c r="D22" s="14">
        <v>2628550</v>
      </c>
      <c r="E22" s="14">
        <v>2679500</v>
      </c>
    </row>
    <row r="23" spans="1:5" x14ac:dyDescent="0.3">
      <c r="A23" s="6" t="s">
        <v>20</v>
      </c>
      <c r="B23" s="13" t="s">
        <v>21</v>
      </c>
      <c r="C23" s="14">
        <v>30400</v>
      </c>
      <c r="D23" s="14">
        <v>2400</v>
      </c>
      <c r="E23" s="14">
        <v>2400</v>
      </c>
    </row>
    <row r="24" spans="1:5" ht="56.25" x14ac:dyDescent="0.3">
      <c r="A24" s="6" t="s">
        <v>22</v>
      </c>
      <c r="B24" s="13" t="s">
        <v>23</v>
      </c>
      <c r="C24" s="14">
        <f>C25+C26</f>
        <v>372670</v>
      </c>
      <c r="D24" s="14">
        <f>D25+D26</f>
        <v>380928.2</v>
      </c>
      <c r="E24" s="14">
        <f>E25+E26</f>
        <v>389309</v>
      </c>
    </row>
    <row r="25" spans="1:5" x14ac:dyDescent="0.3">
      <c r="A25" s="6" t="s">
        <v>24</v>
      </c>
      <c r="B25" s="13" t="s">
        <v>25</v>
      </c>
      <c r="C25" s="14">
        <v>371982</v>
      </c>
      <c r="D25" s="14">
        <v>380198.2</v>
      </c>
      <c r="E25" s="14">
        <v>388529</v>
      </c>
    </row>
    <row r="26" spans="1:5" ht="62.25" customHeight="1" x14ac:dyDescent="0.3">
      <c r="A26" s="6" t="s">
        <v>26</v>
      </c>
      <c r="B26" s="13" t="s">
        <v>27</v>
      </c>
      <c r="C26" s="14">
        <v>688</v>
      </c>
      <c r="D26" s="14">
        <v>730</v>
      </c>
      <c r="E26" s="14">
        <v>780</v>
      </c>
    </row>
    <row r="27" spans="1:5" x14ac:dyDescent="0.3">
      <c r="A27" s="6" t="s">
        <v>28</v>
      </c>
      <c r="B27" s="13" t="s">
        <v>29</v>
      </c>
      <c r="C27" s="14">
        <v>457296.9</v>
      </c>
      <c r="D27" s="14">
        <v>470856</v>
      </c>
      <c r="E27" s="14">
        <v>489214.3</v>
      </c>
    </row>
    <row r="28" spans="1:5" ht="75" x14ac:dyDescent="0.3">
      <c r="A28" s="6" t="s">
        <v>30</v>
      </c>
      <c r="B28" s="13" t="s">
        <v>63</v>
      </c>
      <c r="C28" s="14">
        <f>C29+C30+C31+C32+C33</f>
        <v>1516259.9</v>
      </c>
      <c r="D28" s="14">
        <f t="shared" ref="D28:E28" si="2">D29+D30+D31+D32+D33</f>
        <v>50295.4</v>
      </c>
      <c r="E28" s="14">
        <f t="shared" si="2"/>
        <v>50711.199999999997</v>
      </c>
    </row>
    <row r="29" spans="1:5" ht="131.25" x14ac:dyDescent="0.3">
      <c r="A29" s="6" t="s">
        <v>31</v>
      </c>
      <c r="B29" s="13" t="s">
        <v>64</v>
      </c>
      <c r="C29" s="14">
        <v>163121</v>
      </c>
      <c r="D29" s="14">
        <v>7000</v>
      </c>
      <c r="E29" s="14">
        <v>7800</v>
      </c>
    </row>
    <row r="30" spans="1:5" x14ac:dyDescent="0.3">
      <c r="A30" s="6" t="s">
        <v>212</v>
      </c>
      <c r="B30" s="13" t="s">
        <v>213</v>
      </c>
      <c r="C30" s="14">
        <v>1300000</v>
      </c>
      <c r="D30" s="14">
        <v>0</v>
      </c>
      <c r="E30" s="14">
        <v>0</v>
      </c>
    </row>
    <row r="31" spans="1:5" ht="37.5" x14ac:dyDescent="0.3">
      <c r="A31" s="6" t="s">
        <v>32</v>
      </c>
      <c r="B31" s="13" t="s">
        <v>33</v>
      </c>
      <c r="C31" s="14">
        <v>2837.9</v>
      </c>
      <c r="D31" s="14">
        <v>2032.8</v>
      </c>
      <c r="E31" s="14">
        <v>1309.5</v>
      </c>
    </row>
    <row r="32" spans="1:5" ht="131.25" x14ac:dyDescent="0.3">
      <c r="A32" s="6" t="s">
        <v>34</v>
      </c>
      <c r="B32" s="13" t="s">
        <v>64</v>
      </c>
      <c r="C32" s="14">
        <v>38200</v>
      </c>
      <c r="D32" s="14">
        <v>32000</v>
      </c>
      <c r="E32" s="14">
        <v>32000</v>
      </c>
    </row>
    <row r="33" spans="1:5" ht="37.5" x14ac:dyDescent="0.3">
      <c r="A33" s="6" t="s">
        <v>35</v>
      </c>
      <c r="B33" s="13" t="s">
        <v>36</v>
      </c>
      <c r="C33" s="14">
        <v>12101</v>
      </c>
      <c r="D33" s="14">
        <v>9262.6</v>
      </c>
      <c r="E33" s="14">
        <v>9601.7000000000007</v>
      </c>
    </row>
    <row r="34" spans="1:5" ht="37.5" x14ac:dyDescent="0.3">
      <c r="A34" s="6" t="s">
        <v>37</v>
      </c>
      <c r="B34" s="13" t="s">
        <v>38</v>
      </c>
      <c r="C34" s="14">
        <f>C35+C36+C37</f>
        <v>453325.9</v>
      </c>
      <c r="D34" s="14">
        <f>D35+D36+D37</f>
        <v>466344.5</v>
      </c>
      <c r="E34" s="14">
        <f>E35+E36+E37</f>
        <v>479681.6</v>
      </c>
    </row>
    <row r="35" spans="1:5" ht="37.5" x14ac:dyDescent="0.3">
      <c r="A35" s="6" t="s">
        <v>39</v>
      </c>
      <c r="B35" s="13" t="s">
        <v>65</v>
      </c>
      <c r="C35" s="14">
        <v>200425.5</v>
      </c>
      <c r="D35" s="14">
        <v>208444</v>
      </c>
      <c r="E35" s="14">
        <v>216781</v>
      </c>
    </row>
    <row r="36" spans="1:5" x14ac:dyDescent="0.3">
      <c r="A36" s="6" t="s">
        <v>40</v>
      </c>
      <c r="B36" s="13" t="s">
        <v>41</v>
      </c>
      <c r="C36" s="14">
        <v>32197</v>
      </c>
      <c r="D36" s="14">
        <v>32197</v>
      </c>
      <c r="E36" s="14">
        <v>32197</v>
      </c>
    </row>
    <row r="37" spans="1:5" x14ac:dyDescent="0.3">
      <c r="A37" s="6" t="s">
        <v>42</v>
      </c>
      <c r="B37" s="13" t="s">
        <v>43</v>
      </c>
      <c r="C37" s="14">
        <v>220703.4</v>
      </c>
      <c r="D37" s="14">
        <v>225703.5</v>
      </c>
      <c r="E37" s="14">
        <v>230703.6</v>
      </c>
    </row>
    <row r="38" spans="1:5" ht="37.5" customHeight="1" x14ac:dyDescent="0.3">
      <c r="A38" s="6" t="s">
        <v>44</v>
      </c>
      <c r="B38" s="13" t="s">
        <v>45</v>
      </c>
      <c r="C38" s="14">
        <f>C39+C40</f>
        <v>143255.6</v>
      </c>
      <c r="D38" s="14">
        <f>D39+D40</f>
        <v>154783.4</v>
      </c>
      <c r="E38" s="14">
        <f>E39+E40</f>
        <v>158423.5</v>
      </c>
    </row>
    <row r="39" spans="1:5" x14ac:dyDescent="0.3">
      <c r="A39" s="6" t="s">
        <v>46</v>
      </c>
      <c r="B39" s="13" t="s">
        <v>47</v>
      </c>
      <c r="C39" s="14">
        <v>137201.20000000001</v>
      </c>
      <c r="D39" s="14">
        <v>148826.79999999999</v>
      </c>
      <c r="E39" s="14">
        <v>152494.39999999999</v>
      </c>
    </row>
    <row r="40" spans="1:5" x14ac:dyDescent="0.3">
      <c r="A40" s="6" t="s">
        <v>48</v>
      </c>
      <c r="B40" s="13" t="s">
        <v>49</v>
      </c>
      <c r="C40" s="14">
        <v>6054.4</v>
      </c>
      <c r="D40" s="14">
        <v>5956.6</v>
      </c>
      <c r="E40" s="14">
        <v>5929.1</v>
      </c>
    </row>
    <row r="41" spans="1:5" ht="37.5" x14ac:dyDescent="0.3">
      <c r="A41" s="6" t="s">
        <v>50</v>
      </c>
      <c r="B41" s="13" t="s">
        <v>51</v>
      </c>
      <c r="C41" s="14">
        <f>C42+C43</f>
        <v>26228</v>
      </c>
      <c r="D41" s="14">
        <f>D42+D43</f>
        <v>20080</v>
      </c>
      <c r="E41" s="14">
        <f t="shared" ref="E41" si="3">E42+E43</f>
        <v>20080</v>
      </c>
    </row>
    <row r="42" spans="1:5" ht="139.5" customHeight="1" x14ac:dyDescent="0.3">
      <c r="A42" s="6" t="s">
        <v>52</v>
      </c>
      <c r="B42" s="13" t="s">
        <v>66</v>
      </c>
      <c r="C42" s="14">
        <v>17474</v>
      </c>
      <c r="D42" s="14">
        <v>12580</v>
      </c>
      <c r="E42" s="14">
        <v>12580</v>
      </c>
    </row>
    <row r="43" spans="1:5" ht="56.25" x14ac:dyDescent="0.3">
      <c r="A43" s="6" t="s">
        <v>53</v>
      </c>
      <c r="B43" s="13" t="s">
        <v>67</v>
      </c>
      <c r="C43" s="14">
        <v>8754</v>
      </c>
      <c r="D43" s="14">
        <v>7500</v>
      </c>
      <c r="E43" s="14">
        <v>7500</v>
      </c>
    </row>
    <row r="44" spans="1:5" x14ac:dyDescent="0.3">
      <c r="A44" s="6" t="s">
        <v>54</v>
      </c>
      <c r="B44" s="13" t="s">
        <v>55</v>
      </c>
      <c r="C44" s="14">
        <v>12169</v>
      </c>
      <c r="D44" s="14">
        <v>12752</v>
      </c>
      <c r="E44" s="14">
        <v>13367</v>
      </c>
    </row>
    <row r="45" spans="1:5" ht="37.5" x14ac:dyDescent="0.3">
      <c r="A45" s="6" t="s">
        <v>56</v>
      </c>
      <c r="B45" s="13" t="s">
        <v>57</v>
      </c>
      <c r="C45" s="14">
        <v>489867.3</v>
      </c>
      <c r="D45" s="14">
        <v>491217.3</v>
      </c>
      <c r="E45" s="14">
        <v>492267.3</v>
      </c>
    </row>
    <row r="46" spans="1:5" x14ac:dyDescent="0.3">
      <c r="A46" s="6" t="s">
        <v>214</v>
      </c>
      <c r="B46" s="13" t="s">
        <v>215</v>
      </c>
      <c r="C46" s="14">
        <v>272216.8</v>
      </c>
      <c r="D46" s="14">
        <v>0</v>
      </c>
      <c r="E46" s="14">
        <v>0</v>
      </c>
    </row>
    <row r="47" spans="1:5" x14ac:dyDescent="0.3">
      <c r="A47" s="6" t="s">
        <v>58</v>
      </c>
      <c r="B47" s="13" t="s">
        <v>59</v>
      </c>
      <c r="C47" s="14">
        <f>C48+C114+C117+C120</f>
        <v>8468708.1999999993</v>
      </c>
      <c r="D47" s="14">
        <f>D48+D114</f>
        <v>5266695.2</v>
      </c>
      <c r="E47" s="14">
        <f>E48+E114</f>
        <v>5058562.5999999996</v>
      </c>
    </row>
    <row r="48" spans="1:5" ht="56.25" x14ac:dyDescent="0.3">
      <c r="A48" s="15" t="s">
        <v>102</v>
      </c>
      <c r="B48" s="16" t="s">
        <v>103</v>
      </c>
      <c r="C48" s="14">
        <f>C49+C52+C84+C104</f>
        <v>8002977.7999999989</v>
      </c>
      <c r="D48" s="14">
        <f t="shared" ref="D48:E48" si="4">D49+D52+D84+D104</f>
        <v>5266695.2</v>
      </c>
      <c r="E48" s="14">
        <f t="shared" si="4"/>
        <v>5058562.5999999996</v>
      </c>
    </row>
    <row r="49" spans="1:5" ht="39" customHeight="1" x14ac:dyDescent="0.3">
      <c r="A49" s="15" t="s">
        <v>218</v>
      </c>
      <c r="B49" s="16" t="s">
        <v>216</v>
      </c>
      <c r="C49" s="14">
        <f>SUM(C50:C51)</f>
        <v>484249</v>
      </c>
      <c r="D49" s="14">
        <f t="shared" ref="D49:E49" si="5">SUM(D50:D51)</f>
        <v>0</v>
      </c>
      <c r="E49" s="14">
        <f t="shared" si="5"/>
        <v>0</v>
      </c>
    </row>
    <row r="50" spans="1:5" ht="81.75" customHeight="1" x14ac:dyDescent="0.3">
      <c r="A50" s="15" t="s">
        <v>217</v>
      </c>
      <c r="B50" s="16" t="s">
        <v>219</v>
      </c>
      <c r="C50" s="14">
        <v>434249</v>
      </c>
      <c r="D50" s="14">
        <v>0</v>
      </c>
      <c r="E50" s="14">
        <v>0</v>
      </c>
    </row>
    <row r="51" spans="1:5" ht="187.5" x14ac:dyDescent="0.3">
      <c r="A51" s="15" t="s">
        <v>230</v>
      </c>
      <c r="B51" s="16" t="s">
        <v>231</v>
      </c>
      <c r="C51" s="14">
        <v>50000</v>
      </c>
      <c r="D51" s="14">
        <v>0</v>
      </c>
      <c r="E51" s="14">
        <v>0</v>
      </c>
    </row>
    <row r="52" spans="1:5" ht="66.75" customHeight="1" x14ac:dyDescent="0.3">
      <c r="A52" s="15" t="s">
        <v>111</v>
      </c>
      <c r="B52" s="16" t="s">
        <v>112</v>
      </c>
      <c r="C52" s="14">
        <f>SUM(C53:C83)</f>
        <v>3312072.0999999992</v>
      </c>
      <c r="D52" s="14">
        <f>SUM(D53:D83)</f>
        <v>1948471.6000000003</v>
      </c>
      <c r="E52" s="14">
        <f>SUM(E53:E83)</f>
        <v>1724521.0999999999</v>
      </c>
    </row>
    <row r="53" spans="1:5" ht="62.25" customHeight="1" x14ac:dyDescent="0.3">
      <c r="A53" s="15" t="s">
        <v>144</v>
      </c>
      <c r="B53" s="16" t="s">
        <v>143</v>
      </c>
      <c r="C53" s="17">
        <f>70000</f>
        <v>70000</v>
      </c>
      <c r="D53" s="14">
        <v>0</v>
      </c>
      <c r="E53" s="14">
        <v>0</v>
      </c>
    </row>
    <row r="54" spans="1:5" ht="81.75" customHeight="1" x14ac:dyDescent="0.3">
      <c r="A54" s="15" t="s">
        <v>146</v>
      </c>
      <c r="B54" s="16" t="s">
        <v>147</v>
      </c>
      <c r="C54" s="17">
        <f>39603.2+26013.3</f>
        <v>65616.5</v>
      </c>
      <c r="D54" s="14">
        <v>0</v>
      </c>
      <c r="E54" s="14">
        <v>0</v>
      </c>
    </row>
    <row r="55" spans="1:5" ht="81.75" customHeight="1" x14ac:dyDescent="0.3">
      <c r="A55" s="15" t="s">
        <v>176</v>
      </c>
      <c r="B55" s="16" t="s">
        <v>177</v>
      </c>
      <c r="C55" s="17">
        <f>30+45.7+75</f>
        <v>150.69999999999999</v>
      </c>
      <c r="D55" s="14">
        <v>0</v>
      </c>
      <c r="E55" s="14">
        <v>0</v>
      </c>
    </row>
    <row r="56" spans="1:5" ht="84.75" customHeight="1" x14ac:dyDescent="0.3">
      <c r="A56" s="15" t="s">
        <v>172</v>
      </c>
      <c r="B56" s="16" t="s">
        <v>173</v>
      </c>
      <c r="C56" s="17">
        <f>907825.7-194060</f>
        <v>713765.7</v>
      </c>
      <c r="D56" s="14">
        <v>0</v>
      </c>
      <c r="E56" s="14">
        <v>0</v>
      </c>
    </row>
    <row r="57" spans="1:5" ht="99" customHeight="1" x14ac:dyDescent="0.3">
      <c r="A57" s="15" t="s">
        <v>113</v>
      </c>
      <c r="B57" s="16" t="s">
        <v>114</v>
      </c>
      <c r="C57" s="17">
        <v>4719.8999999999996</v>
      </c>
      <c r="D57" s="14">
        <v>0</v>
      </c>
      <c r="E57" s="14">
        <v>0</v>
      </c>
    </row>
    <row r="58" spans="1:5" ht="87" customHeight="1" x14ac:dyDescent="0.3">
      <c r="A58" s="15" t="s">
        <v>115</v>
      </c>
      <c r="B58" s="16" t="s">
        <v>189</v>
      </c>
      <c r="C58" s="17">
        <v>948.4</v>
      </c>
      <c r="D58" s="14">
        <v>0</v>
      </c>
      <c r="E58" s="14">
        <v>0</v>
      </c>
    </row>
    <row r="59" spans="1:5" ht="122.25" customHeight="1" x14ac:dyDescent="0.3">
      <c r="A59" s="15" t="s">
        <v>116</v>
      </c>
      <c r="B59" s="16" t="s">
        <v>117</v>
      </c>
      <c r="C59" s="17">
        <v>12626.8</v>
      </c>
      <c r="D59" s="17">
        <v>13160.5</v>
      </c>
      <c r="E59" s="17">
        <v>13686.9</v>
      </c>
    </row>
    <row r="60" spans="1:5" ht="112.5" x14ac:dyDescent="0.3">
      <c r="A60" s="15" t="s">
        <v>118</v>
      </c>
      <c r="B60" s="16" t="s">
        <v>190</v>
      </c>
      <c r="C60" s="17">
        <v>165887.4</v>
      </c>
      <c r="D60" s="14">
        <v>0</v>
      </c>
      <c r="E60" s="14">
        <v>0</v>
      </c>
    </row>
    <row r="61" spans="1:5" ht="156.75" customHeight="1" x14ac:dyDescent="0.3">
      <c r="A61" s="15" t="s">
        <v>119</v>
      </c>
      <c r="B61" s="16" t="s">
        <v>120</v>
      </c>
      <c r="C61" s="17">
        <v>958.6</v>
      </c>
      <c r="D61" s="17">
        <v>974.7</v>
      </c>
      <c r="E61" s="17">
        <v>946.1</v>
      </c>
    </row>
    <row r="62" spans="1:5" ht="112.5" x14ac:dyDescent="0.3">
      <c r="A62" s="15" t="s">
        <v>121</v>
      </c>
      <c r="B62" s="16" t="s">
        <v>122</v>
      </c>
      <c r="C62" s="17">
        <v>3435.2</v>
      </c>
      <c r="D62" s="14">
        <v>0</v>
      </c>
      <c r="E62" s="14">
        <v>0</v>
      </c>
    </row>
    <row r="63" spans="1:5" ht="112.5" x14ac:dyDescent="0.3">
      <c r="A63" s="15" t="s">
        <v>210</v>
      </c>
      <c r="B63" s="16" t="s">
        <v>211</v>
      </c>
      <c r="C63" s="17">
        <v>41.7</v>
      </c>
      <c r="D63" s="14">
        <v>0</v>
      </c>
      <c r="E63" s="14">
        <v>0</v>
      </c>
    </row>
    <row r="64" spans="1:5" ht="104.25" customHeight="1" x14ac:dyDescent="0.3">
      <c r="A64" s="15" t="s">
        <v>123</v>
      </c>
      <c r="B64" s="16" t="s">
        <v>124</v>
      </c>
      <c r="C64" s="17">
        <v>137735.70000000001</v>
      </c>
      <c r="D64" s="17">
        <v>139918.79999999999</v>
      </c>
      <c r="E64" s="17">
        <v>139918.79999999999</v>
      </c>
    </row>
    <row r="65" spans="1:5" ht="138.75" customHeight="1" x14ac:dyDescent="0.3">
      <c r="A65" s="15" t="s">
        <v>125</v>
      </c>
      <c r="B65" s="16" t="s">
        <v>126</v>
      </c>
      <c r="C65" s="17">
        <v>139709</v>
      </c>
      <c r="D65" s="17">
        <v>139709</v>
      </c>
      <c r="E65" s="17">
        <v>139709</v>
      </c>
    </row>
    <row r="66" spans="1:5" ht="100.5" customHeight="1" x14ac:dyDescent="0.3">
      <c r="A66" s="15" t="s">
        <v>127</v>
      </c>
      <c r="B66" s="16" t="s">
        <v>128</v>
      </c>
      <c r="C66" s="17">
        <v>3632.5</v>
      </c>
      <c r="D66" s="14">
        <v>0</v>
      </c>
      <c r="E66" s="14">
        <v>0</v>
      </c>
    </row>
    <row r="67" spans="1:5" ht="123.75" customHeight="1" x14ac:dyDescent="0.3">
      <c r="A67" s="15" t="s">
        <v>193</v>
      </c>
      <c r="B67" s="16" t="s">
        <v>192</v>
      </c>
      <c r="C67" s="17">
        <v>5254.9</v>
      </c>
      <c r="D67" s="17">
        <v>5254.9</v>
      </c>
      <c r="E67" s="14">
        <v>0</v>
      </c>
    </row>
    <row r="68" spans="1:5" ht="63" customHeight="1" x14ac:dyDescent="0.3">
      <c r="A68" s="15" t="s">
        <v>185</v>
      </c>
      <c r="B68" s="16" t="s">
        <v>186</v>
      </c>
      <c r="C68" s="17">
        <v>21077.4</v>
      </c>
      <c r="D68" s="14">
        <v>0</v>
      </c>
      <c r="E68" s="14">
        <v>0</v>
      </c>
    </row>
    <row r="69" spans="1:5" ht="84.75" customHeight="1" x14ac:dyDescent="0.3">
      <c r="A69" s="15" t="s">
        <v>152</v>
      </c>
      <c r="B69" s="16" t="s">
        <v>145</v>
      </c>
      <c r="C69" s="17">
        <v>558.5</v>
      </c>
      <c r="D69" s="17">
        <v>581.4</v>
      </c>
      <c r="E69" s="17">
        <v>581.4</v>
      </c>
    </row>
    <row r="70" spans="1:5" ht="82.5" customHeight="1" x14ac:dyDescent="0.3">
      <c r="A70" s="15" t="s">
        <v>141</v>
      </c>
      <c r="B70" s="16" t="s">
        <v>140</v>
      </c>
      <c r="C70" s="17">
        <f>940.2+16700</f>
        <v>17640.2</v>
      </c>
      <c r="D70" s="14">
        <v>940.2</v>
      </c>
      <c r="E70" s="14">
        <v>0</v>
      </c>
    </row>
    <row r="71" spans="1:5" ht="44.25" customHeight="1" x14ac:dyDescent="0.3">
      <c r="A71" s="15" t="s">
        <v>129</v>
      </c>
      <c r="B71" s="16" t="s">
        <v>130</v>
      </c>
      <c r="C71" s="17">
        <v>1588.5</v>
      </c>
      <c r="D71" s="17">
        <v>1588.5</v>
      </c>
      <c r="E71" s="17">
        <v>1588.5</v>
      </c>
    </row>
    <row r="72" spans="1:5" ht="102" customHeight="1" x14ac:dyDescent="0.3">
      <c r="A72" s="15" t="s">
        <v>153</v>
      </c>
      <c r="B72" s="16" t="s">
        <v>154</v>
      </c>
      <c r="C72" s="17">
        <v>290891.40000000002</v>
      </c>
      <c r="D72" s="17">
        <v>269698.40000000002</v>
      </c>
      <c r="E72" s="17">
        <v>251481.9</v>
      </c>
    </row>
    <row r="73" spans="1:5" ht="129.75" customHeight="1" x14ac:dyDescent="0.3">
      <c r="A73" s="15" t="s">
        <v>181</v>
      </c>
      <c r="B73" s="16" t="s">
        <v>182</v>
      </c>
      <c r="C73" s="17">
        <v>31627.7</v>
      </c>
      <c r="D73" s="14">
        <v>0</v>
      </c>
      <c r="E73" s="14">
        <v>0</v>
      </c>
    </row>
    <row r="74" spans="1:5" ht="87" customHeight="1" x14ac:dyDescent="0.3">
      <c r="A74" s="15" t="s">
        <v>131</v>
      </c>
      <c r="B74" s="16" t="s">
        <v>132</v>
      </c>
      <c r="C74" s="17">
        <f>80801.2+16419.6</f>
        <v>97220.799999999988</v>
      </c>
      <c r="D74" s="17">
        <v>80649.8</v>
      </c>
      <c r="E74" s="17">
        <v>80649.8</v>
      </c>
    </row>
    <row r="75" spans="1:5" ht="65.25" customHeight="1" x14ac:dyDescent="0.3">
      <c r="A75" s="15" t="s">
        <v>139</v>
      </c>
      <c r="B75" s="16" t="s">
        <v>138</v>
      </c>
      <c r="C75" s="17">
        <v>173741.1</v>
      </c>
      <c r="D75" s="17">
        <v>173741.1</v>
      </c>
      <c r="E75" s="17">
        <v>173741.1</v>
      </c>
    </row>
    <row r="76" spans="1:5" ht="82.5" customHeight="1" x14ac:dyDescent="0.3">
      <c r="A76" s="15" t="s">
        <v>133</v>
      </c>
      <c r="B76" s="16" t="s">
        <v>191</v>
      </c>
      <c r="C76" s="17">
        <v>433745.4</v>
      </c>
      <c r="D76" s="17">
        <v>433745.4</v>
      </c>
      <c r="E76" s="17">
        <v>433745.4</v>
      </c>
    </row>
    <row r="77" spans="1:5" ht="84.75" customHeight="1" x14ac:dyDescent="0.3">
      <c r="A77" s="15" t="s">
        <v>134</v>
      </c>
      <c r="B77" s="16" t="s">
        <v>135</v>
      </c>
      <c r="C77" s="17">
        <f>490557.3-303961.7</f>
        <v>186595.59999999998</v>
      </c>
      <c r="D77" s="17">
        <v>436093.8</v>
      </c>
      <c r="E77" s="17">
        <v>254277.2</v>
      </c>
    </row>
    <row r="78" spans="1:5" ht="104.25" customHeight="1" x14ac:dyDescent="0.3">
      <c r="A78" s="15" t="s">
        <v>136</v>
      </c>
      <c r="B78" s="16" t="s">
        <v>137</v>
      </c>
      <c r="C78" s="17">
        <v>208763</v>
      </c>
      <c r="D78" s="17">
        <v>207920</v>
      </c>
      <c r="E78" s="17">
        <v>207920</v>
      </c>
    </row>
    <row r="79" spans="1:5" ht="63.75" customHeight="1" x14ac:dyDescent="0.3">
      <c r="A79" s="15" t="s">
        <v>163</v>
      </c>
      <c r="B79" s="16" t="s">
        <v>162</v>
      </c>
      <c r="C79" s="17">
        <v>35104</v>
      </c>
      <c r="D79" s="14">
        <v>0</v>
      </c>
      <c r="E79" s="14">
        <v>0</v>
      </c>
    </row>
    <row r="80" spans="1:5" ht="60.75" customHeight="1" x14ac:dyDescent="0.3">
      <c r="A80" s="15" t="s">
        <v>148</v>
      </c>
      <c r="B80" s="16" t="s">
        <v>149</v>
      </c>
      <c r="C80" s="17">
        <f>16482.9+1094</f>
        <v>17576.900000000001</v>
      </c>
      <c r="D80" s="17">
        <f>18743.3+1053.8</f>
        <v>19797.099999999999</v>
      </c>
      <c r="E80" s="14">
        <v>0</v>
      </c>
    </row>
    <row r="81" spans="1:5" ht="80.25" customHeight="1" x14ac:dyDescent="0.3">
      <c r="A81" s="15" t="s">
        <v>150</v>
      </c>
      <c r="B81" s="16" t="s">
        <v>151</v>
      </c>
      <c r="C81" s="17">
        <v>24462</v>
      </c>
      <c r="D81" s="17">
        <v>24698</v>
      </c>
      <c r="E81" s="17">
        <v>26275</v>
      </c>
    </row>
    <row r="82" spans="1:5" ht="162" customHeight="1" x14ac:dyDescent="0.3">
      <c r="A82" s="15" t="s">
        <v>206</v>
      </c>
      <c r="B82" s="16" t="s">
        <v>207</v>
      </c>
      <c r="C82" s="17">
        <v>67706.3</v>
      </c>
      <c r="D82" s="17">
        <v>0</v>
      </c>
      <c r="E82" s="17">
        <v>0</v>
      </c>
    </row>
    <row r="83" spans="1:5" ht="45" customHeight="1" x14ac:dyDescent="0.3">
      <c r="A83" s="15" t="s">
        <v>202</v>
      </c>
      <c r="B83" s="16" t="s">
        <v>203</v>
      </c>
      <c r="C83" s="17">
        <v>379290.3</v>
      </c>
      <c r="D83" s="17">
        <v>0</v>
      </c>
      <c r="E83" s="17">
        <v>0</v>
      </c>
    </row>
    <row r="84" spans="1:5" s="21" customFormat="1" ht="45.75" customHeight="1" x14ac:dyDescent="0.25">
      <c r="A84" s="18" t="s">
        <v>104</v>
      </c>
      <c r="B84" s="19" t="s">
        <v>71</v>
      </c>
      <c r="C84" s="20">
        <f>SUM(C85:C103)</f>
        <v>3668911.8</v>
      </c>
      <c r="D84" s="20">
        <f>SUM(D85:D103)</f>
        <v>3187779.6999999993</v>
      </c>
      <c r="E84" s="20">
        <f>SUM(E85:E103)</f>
        <v>3203597.5999999996</v>
      </c>
    </row>
    <row r="85" spans="1:5" s="22" customFormat="1" ht="87.75" customHeight="1" x14ac:dyDescent="0.25">
      <c r="A85" s="18" t="s">
        <v>81</v>
      </c>
      <c r="B85" s="19" t="s">
        <v>82</v>
      </c>
      <c r="C85" s="20">
        <v>67896.2</v>
      </c>
      <c r="D85" s="20">
        <v>68643.600000000006</v>
      </c>
      <c r="E85" s="20">
        <v>71204.7</v>
      </c>
    </row>
    <row r="86" spans="1:5" s="22" customFormat="1" ht="106.5" customHeight="1" x14ac:dyDescent="0.25">
      <c r="A86" s="18" t="s">
        <v>109</v>
      </c>
      <c r="B86" s="19" t="s">
        <v>110</v>
      </c>
      <c r="C86" s="20">
        <v>2257.6</v>
      </c>
      <c r="D86" s="20">
        <v>151.19999999999999</v>
      </c>
      <c r="E86" s="20">
        <v>244.1</v>
      </c>
    </row>
    <row r="87" spans="1:5" s="23" customFormat="1" ht="66" customHeight="1" x14ac:dyDescent="0.25">
      <c r="A87" s="18" t="s">
        <v>85</v>
      </c>
      <c r="B87" s="19" t="s">
        <v>86</v>
      </c>
      <c r="C87" s="20">
        <v>21137.8</v>
      </c>
      <c r="D87" s="20">
        <v>21137.8</v>
      </c>
      <c r="E87" s="20">
        <v>21137.8</v>
      </c>
    </row>
    <row r="88" spans="1:5" s="22" customFormat="1" ht="59.25" customHeight="1" x14ac:dyDescent="0.25">
      <c r="A88" s="18" t="s">
        <v>83</v>
      </c>
      <c r="B88" s="19" t="s">
        <v>84</v>
      </c>
      <c r="C88" s="20">
        <v>392522.7</v>
      </c>
      <c r="D88" s="20">
        <v>407166.9</v>
      </c>
      <c r="E88" s="20">
        <v>403817.5</v>
      </c>
    </row>
    <row r="89" spans="1:5" s="23" customFormat="1" ht="180.75" customHeight="1" x14ac:dyDescent="0.25">
      <c r="A89" s="18" t="s">
        <v>142</v>
      </c>
      <c r="B89" s="19" t="s">
        <v>187</v>
      </c>
      <c r="C89" s="20">
        <f>14223.1+141.9</f>
        <v>14365</v>
      </c>
      <c r="D89" s="14">
        <v>0</v>
      </c>
      <c r="E89" s="14">
        <v>0</v>
      </c>
    </row>
    <row r="90" spans="1:5" s="23" customFormat="1" ht="105.75" customHeight="1" x14ac:dyDescent="0.25">
      <c r="A90" s="18" t="s">
        <v>93</v>
      </c>
      <c r="B90" s="19" t="s">
        <v>156</v>
      </c>
      <c r="C90" s="20">
        <f>1838.1</f>
        <v>1838.1</v>
      </c>
      <c r="D90" s="20">
        <f>3060.5</f>
        <v>3060.5</v>
      </c>
      <c r="E90" s="20">
        <f>3053.2</f>
        <v>3053.2</v>
      </c>
    </row>
    <row r="91" spans="1:5" s="22" customFormat="1" ht="121.5" customHeight="1" x14ac:dyDescent="0.25">
      <c r="A91" s="18" t="s">
        <v>96</v>
      </c>
      <c r="B91" s="19" t="s">
        <v>97</v>
      </c>
      <c r="C91" s="20">
        <v>87208.3</v>
      </c>
      <c r="D91" s="20">
        <v>98309.7</v>
      </c>
      <c r="E91" s="20">
        <v>102242.1</v>
      </c>
    </row>
    <row r="92" spans="1:5" s="23" customFormat="1" ht="145.5" customHeight="1" x14ac:dyDescent="0.25">
      <c r="A92" s="18" t="s">
        <v>155</v>
      </c>
      <c r="B92" s="19" t="s">
        <v>157</v>
      </c>
      <c r="C92" s="20">
        <f>5869.3+2196.3</f>
        <v>8065.6</v>
      </c>
      <c r="D92" s="20">
        <f>9631</f>
        <v>9631</v>
      </c>
      <c r="E92" s="20">
        <f>9644.8</f>
        <v>9644.7999999999993</v>
      </c>
    </row>
    <row r="93" spans="1:5" s="22" customFormat="1" ht="117.75" customHeight="1" x14ac:dyDescent="0.25">
      <c r="A93" s="18" t="s">
        <v>75</v>
      </c>
      <c r="B93" s="19" t="s">
        <v>76</v>
      </c>
      <c r="C93" s="20">
        <f>109890.3+855.4</f>
        <v>110745.7</v>
      </c>
      <c r="D93" s="20">
        <v>114285.5</v>
      </c>
      <c r="E93" s="20">
        <v>118862.1</v>
      </c>
    </row>
    <row r="94" spans="1:5" s="22" customFormat="1" ht="105.75" customHeight="1" x14ac:dyDescent="0.25">
      <c r="A94" s="18" t="s">
        <v>77</v>
      </c>
      <c r="B94" s="19" t="s">
        <v>78</v>
      </c>
      <c r="C94" s="20">
        <v>30.9</v>
      </c>
      <c r="D94" s="20">
        <v>32.200000000000003</v>
      </c>
      <c r="E94" s="20">
        <v>33.5</v>
      </c>
    </row>
    <row r="95" spans="1:5" s="22" customFormat="1" ht="64.5" customHeight="1" x14ac:dyDescent="0.25">
      <c r="A95" s="18" t="s">
        <v>73</v>
      </c>
      <c r="B95" s="19" t="s">
        <v>74</v>
      </c>
      <c r="C95" s="20">
        <v>1568507.8</v>
      </c>
      <c r="D95" s="20">
        <v>1600170.6</v>
      </c>
      <c r="E95" s="20">
        <v>1600079.9</v>
      </c>
    </row>
    <row r="96" spans="1:5" s="23" customFormat="1" ht="90" customHeight="1" x14ac:dyDescent="0.25">
      <c r="A96" s="18" t="s">
        <v>87</v>
      </c>
      <c r="B96" s="19" t="s">
        <v>88</v>
      </c>
      <c r="C96" s="20">
        <v>12485.9</v>
      </c>
      <c r="D96" s="20">
        <v>12983.3</v>
      </c>
      <c r="E96" s="20">
        <v>12316.1</v>
      </c>
    </row>
    <row r="97" spans="1:5" s="23" customFormat="1" ht="143.25" customHeight="1" x14ac:dyDescent="0.25">
      <c r="A97" s="18" t="s">
        <v>91</v>
      </c>
      <c r="B97" s="19" t="s">
        <v>92</v>
      </c>
      <c r="C97" s="20">
        <v>6836.4</v>
      </c>
      <c r="D97" s="20">
        <v>6382.4</v>
      </c>
      <c r="E97" s="20">
        <v>7088.8</v>
      </c>
    </row>
    <row r="98" spans="1:5" s="22" customFormat="1" ht="104.25" customHeight="1" x14ac:dyDescent="0.25">
      <c r="A98" s="18" t="s">
        <v>79</v>
      </c>
      <c r="B98" s="19" t="s">
        <v>80</v>
      </c>
      <c r="C98" s="20">
        <v>543.29999999999995</v>
      </c>
      <c r="D98" s="20">
        <v>543.29999999999995</v>
      </c>
      <c r="E98" s="20">
        <v>543.29999999999995</v>
      </c>
    </row>
    <row r="99" spans="1:5" s="23" customFormat="1" ht="82.5" customHeight="1" x14ac:dyDescent="0.25">
      <c r="A99" s="18" t="s">
        <v>89</v>
      </c>
      <c r="B99" s="19" t="s">
        <v>90</v>
      </c>
      <c r="C99" s="20">
        <v>195675.1</v>
      </c>
      <c r="D99" s="20">
        <v>209572.1</v>
      </c>
      <c r="E99" s="20">
        <v>213370.9</v>
      </c>
    </row>
    <row r="100" spans="1:5" s="23" customFormat="1" ht="162.75" customHeight="1" x14ac:dyDescent="0.25">
      <c r="A100" s="18" t="s">
        <v>94</v>
      </c>
      <c r="B100" s="19" t="s">
        <v>95</v>
      </c>
      <c r="C100" s="20">
        <v>489354.8</v>
      </c>
      <c r="D100" s="20">
        <v>508611.8</v>
      </c>
      <c r="E100" s="20">
        <v>528956</v>
      </c>
    </row>
    <row r="101" spans="1:5" s="23" customFormat="1" ht="180" customHeight="1" x14ac:dyDescent="0.25">
      <c r="A101" s="18" t="s">
        <v>174</v>
      </c>
      <c r="B101" s="19" t="s">
        <v>175</v>
      </c>
      <c r="C101" s="20">
        <f>365500.7+22010.9</f>
        <v>387511.60000000003</v>
      </c>
      <c r="D101" s="20">
        <v>0</v>
      </c>
      <c r="E101" s="20">
        <v>0</v>
      </c>
    </row>
    <row r="102" spans="1:5" s="23" customFormat="1" ht="101.25" customHeight="1" x14ac:dyDescent="0.25">
      <c r="A102" s="18" t="s">
        <v>188</v>
      </c>
      <c r="B102" s="19" t="s">
        <v>178</v>
      </c>
      <c r="C102" s="20">
        <v>158673.9</v>
      </c>
      <c r="D102" s="14">
        <v>0</v>
      </c>
      <c r="E102" s="14">
        <v>0</v>
      </c>
    </row>
    <row r="103" spans="1:5" s="22" customFormat="1" ht="42.75" customHeight="1" x14ac:dyDescent="0.25">
      <c r="A103" s="18" t="s">
        <v>98</v>
      </c>
      <c r="B103" s="19" t="s">
        <v>99</v>
      </c>
      <c r="C103" s="20">
        <f>136203.8+7051.3</f>
        <v>143255.09999999998</v>
      </c>
      <c r="D103" s="20">
        <v>127097.8</v>
      </c>
      <c r="E103" s="20">
        <v>111002.8</v>
      </c>
    </row>
    <row r="104" spans="1:5" s="21" customFormat="1" x14ac:dyDescent="0.25">
      <c r="A104" s="18" t="s">
        <v>105</v>
      </c>
      <c r="B104" s="19" t="s">
        <v>72</v>
      </c>
      <c r="C104" s="20">
        <f>SUM(C105:C113)</f>
        <v>537744.9</v>
      </c>
      <c r="D104" s="20">
        <f t="shared" ref="D104:E104" si="6">SUM(D105:D113)</f>
        <v>130443.9</v>
      </c>
      <c r="E104" s="20">
        <f t="shared" si="6"/>
        <v>130443.9</v>
      </c>
    </row>
    <row r="105" spans="1:5" s="21" customFormat="1" ht="100.5" customHeight="1" x14ac:dyDescent="0.25">
      <c r="A105" s="18" t="s">
        <v>158</v>
      </c>
      <c r="B105" s="19" t="s">
        <v>160</v>
      </c>
      <c r="C105" s="20">
        <f>7939+80.4+3000</f>
        <v>11019.4</v>
      </c>
      <c r="D105" s="20">
        <v>0</v>
      </c>
      <c r="E105" s="20">
        <v>0</v>
      </c>
    </row>
    <row r="106" spans="1:5" s="21" customFormat="1" ht="84.75" customHeight="1" x14ac:dyDescent="0.25">
      <c r="A106" s="18" t="s">
        <v>159</v>
      </c>
      <c r="B106" s="19" t="s">
        <v>161</v>
      </c>
      <c r="C106" s="20">
        <f>2756.2-80.4</f>
        <v>2675.7999999999997</v>
      </c>
      <c r="D106" s="20">
        <v>0</v>
      </c>
      <c r="E106" s="20">
        <v>0</v>
      </c>
    </row>
    <row r="107" spans="1:5" s="22" customFormat="1" ht="162.75" customHeight="1" x14ac:dyDescent="0.25">
      <c r="A107" s="18" t="s">
        <v>170</v>
      </c>
      <c r="B107" s="19" t="s">
        <v>171</v>
      </c>
      <c r="C107" s="20">
        <v>38900</v>
      </c>
      <c r="D107" s="20">
        <v>0</v>
      </c>
      <c r="E107" s="20">
        <v>0</v>
      </c>
    </row>
    <row r="108" spans="1:5" s="22" customFormat="1" ht="178.5" customHeight="1" x14ac:dyDescent="0.25">
      <c r="A108" s="18" t="s">
        <v>204</v>
      </c>
      <c r="B108" s="19" t="s">
        <v>205</v>
      </c>
      <c r="C108" s="20">
        <f>75843.8-10055.9</f>
        <v>65787.900000000009</v>
      </c>
      <c r="D108" s="20">
        <v>0</v>
      </c>
      <c r="E108" s="20">
        <v>0</v>
      </c>
    </row>
    <row r="109" spans="1:5" s="22" customFormat="1" ht="85.5" customHeight="1" x14ac:dyDescent="0.25">
      <c r="A109" s="18" t="s">
        <v>100</v>
      </c>
      <c r="B109" s="19" t="s">
        <v>101</v>
      </c>
      <c r="C109" s="20">
        <f>130261.9+43119.4</f>
        <v>173381.3</v>
      </c>
      <c r="D109" s="20">
        <v>130443.9</v>
      </c>
      <c r="E109" s="20">
        <v>130443.9</v>
      </c>
    </row>
    <row r="110" spans="1:5" s="22" customFormat="1" ht="85.5" customHeight="1" x14ac:dyDescent="0.25">
      <c r="A110" s="18" t="s">
        <v>194</v>
      </c>
      <c r="B110" s="19" t="s">
        <v>195</v>
      </c>
      <c r="C110" s="20">
        <v>200000</v>
      </c>
      <c r="D110" s="20">
        <v>0</v>
      </c>
      <c r="E110" s="20">
        <v>0</v>
      </c>
    </row>
    <row r="111" spans="1:5" s="22" customFormat="1" ht="262.5" x14ac:dyDescent="0.25">
      <c r="A111" s="18" t="s">
        <v>220</v>
      </c>
      <c r="B111" s="19" t="s">
        <v>221</v>
      </c>
      <c r="C111" s="20">
        <v>7997.7</v>
      </c>
      <c r="D111" s="20">
        <v>0</v>
      </c>
      <c r="E111" s="20">
        <v>0</v>
      </c>
    </row>
    <row r="112" spans="1:5" s="22" customFormat="1" ht="84" customHeight="1" x14ac:dyDescent="0.25">
      <c r="A112" s="18" t="s">
        <v>208</v>
      </c>
      <c r="B112" s="19" t="s">
        <v>209</v>
      </c>
      <c r="C112" s="20">
        <v>35982.800000000003</v>
      </c>
      <c r="D112" s="20">
        <v>0</v>
      </c>
      <c r="E112" s="20">
        <v>0</v>
      </c>
    </row>
    <row r="113" spans="1:5" s="22" customFormat="1" ht="84" customHeight="1" x14ac:dyDescent="0.25">
      <c r="A113" s="18" t="s">
        <v>179</v>
      </c>
      <c r="B113" s="19" t="s">
        <v>180</v>
      </c>
      <c r="C113" s="20">
        <v>2000</v>
      </c>
      <c r="D113" s="20">
        <v>0</v>
      </c>
      <c r="E113" s="20">
        <v>0</v>
      </c>
    </row>
    <row r="114" spans="1:5" s="24" customFormat="1" ht="62.25" customHeight="1" x14ac:dyDescent="0.3">
      <c r="A114" s="18" t="s">
        <v>164</v>
      </c>
      <c r="B114" s="19" t="s">
        <v>165</v>
      </c>
      <c r="C114" s="20">
        <f>C115</f>
        <v>77169.899999999994</v>
      </c>
      <c r="D114" s="20">
        <f t="shared" ref="D114:E115" si="7">D115</f>
        <v>0</v>
      </c>
      <c r="E114" s="20">
        <f t="shared" si="7"/>
        <v>0</v>
      </c>
    </row>
    <row r="115" spans="1:5" s="24" customFormat="1" ht="63" customHeight="1" x14ac:dyDescent="0.3">
      <c r="A115" s="18" t="s">
        <v>166</v>
      </c>
      <c r="B115" s="19" t="s">
        <v>167</v>
      </c>
      <c r="C115" s="20">
        <f>C116</f>
        <v>77169.899999999994</v>
      </c>
      <c r="D115" s="20">
        <f t="shared" si="7"/>
        <v>0</v>
      </c>
      <c r="E115" s="20">
        <f t="shared" si="7"/>
        <v>0</v>
      </c>
    </row>
    <row r="116" spans="1:5" s="24" customFormat="1" ht="147" customHeight="1" x14ac:dyDescent="0.3">
      <c r="A116" s="18" t="s">
        <v>168</v>
      </c>
      <c r="B116" s="19" t="s">
        <v>169</v>
      </c>
      <c r="C116" s="20">
        <v>77169.899999999994</v>
      </c>
      <c r="D116" s="20">
        <v>0</v>
      </c>
      <c r="E116" s="20">
        <v>0</v>
      </c>
    </row>
    <row r="117" spans="1:5" s="21" customFormat="1" ht="39" customHeight="1" x14ac:dyDescent="0.25">
      <c r="A117" s="18" t="s">
        <v>196</v>
      </c>
      <c r="B117" s="19" t="s">
        <v>197</v>
      </c>
      <c r="C117" s="20">
        <f>C118</f>
        <v>750</v>
      </c>
      <c r="D117" s="20">
        <v>0</v>
      </c>
      <c r="E117" s="20">
        <v>0</v>
      </c>
    </row>
    <row r="118" spans="1:5" s="21" customFormat="1" ht="63" customHeight="1" x14ac:dyDescent="0.25">
      <c r="A118" s="18" t="s">
        <v>198</v>
      </c>
      <c r="B118" s="19" t="s">
        <v>199</v>
      </c>
      <c r="C118" s="20">
        <f>C119</f>
        <v>750</v>
      </c>
      <c r="D118" s="20">
        <v>0</v>
      </c>
      <c r="E118" s="20">
        <v>0</v>
      </c>
    </row>
    <row r="119" spans="1:5" s="21" customFormat="1" ht="63" customHeight="1" x14ac:dyDescent="0.25">
      <c r="A119" s="18" t="s">
        <v>200</v>
      </c>
      <c r="B119" s="19" t="s">
        <v>201</v>
      </c>
      <c r="C119" s="20">
        <v>750</v>
      </c>
      <c r="D119" s="20">
        <v>0</v>
      </c>
      <c r="E119" s="20">
        <v>0</v>
      </c>
    </row>
    <row r="120" spans="1:5" ht="168.75" x14ac:dyDescent="0.3">
      <c r="A120" s="18" t="s">
        <v>222</v>
      </c>
      <c r="B120" s="19" t="s">
        <v>223</v>
      </c>
      <c r="C120" s="20">
        <f>C121</f>
        <v>387810.5</v>
      </c>
      <c r="D120" s="20">
        <f t="shared" ref="D120:E122" si="8">D121</f>
        <v>0</v>
      </c>
      <c r="E120" s="20">
        <f t="shared" si="8"/>
        <v>0</v>
      </c>
    </row>
    <row r="121" spans="1:5" ht="112.5" x14ac:dyDescent="0.3">
      <c r="A121" s="18" t="s">
        <v>224</v>
      </c>
      <c r="B121" s="19" t="s">
        <v>229</v>
      </c>
      <c r="C121" s="20">
        <f>C122</f>
        <v>387810.5</v>
      </c>
      <c r="D121" s="20">
        <f t="shared" si="8"/>
        <v>0</v>
      </c>
      <c r="E121" s="20">
        <f t="shared" si="8"/>
        <v>0</v>
      </c>
    </row>
    <row r="122" spans="1:5" ht="112.5" x14ac:dyDescent="0.3">
      <c r="A122" s="18" t="s">
        <v>225</v>
      </c>
      <c r="B122" s="19" t="s">
        <v>228</v>
      </c>
      <c r="C122" s="20">
        <f>C123</f>
        <v>387810.5</v>
      </c>
      <c r="D122" s="20">
        <f t="shared" si="8"/>
        <v>0</v>
      </c>
      <c r="E122" s="20">
        <f t="shared" si="8"/>
        <v>0</v>
      </c>
    </row>
    <row r="123" spans="1:5" ht="112.5" x14ac:dyDescent="0.3">
      <c r="A123" s="18" t="s">
        <v>226</v>
      </c>
      <c r="B123" s="19" t="s">
        <v>227</v>
      </c>
      <c r="C123" s="20">
        <v>387810.5</v>
      </c>
      <c r="D123" s="20">
        <v>0</v>
      </c>
      <c r="E123" s="20">
        <v>0</v>
      </c>
    </row>
  </sheetData>
  <autoFilter ref="A12:E116"/>
  <mergeCells count="4">
    <mergeCell ref="B10:B11"/>
    <mergeCell ref="A10:A11"/>
    <mergeCell ref="A8:E8"/>
    <mergeCell ref="C10:E10"/>
  </mergeCells>
  <pageMargins left="0.78740157480314965" right="0.39370078740157483" top="0.78740157480314965" bottom="0.78740157480314965" header="0.31496062992125984" footer="0.31496062992125984"/>
  <pageSetup paperSize="9" scale="61" fitToHeight="0" orientation="portrait"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Лист1!Print_Titles</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Лапицкая Елена Викторовна</dc:creator>
  <cp:lastModifiedBy>Рыженкова Елена Николаевна</cp:lastModifiedBy>
  <cp:lastPrinted>2018-09-20T12:02:45Z</cp:lastPrinted>
  <dcterms:created xsi:type="dcterms:W3CDTF">2016-10-28T11:27:51Z</dcterms:created>
  <dcterms:modified xsi:type="dcterms:W3CDTF">2018-10-02T13:08:26Z</dcterms:modified>
</cp:coreProperties>
</file>