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9320" windowHeight="11025"/>
  </bookViews>
  <sheets>
    <sheet name="Лист1" sheetId="1" r:id="rId1"/>
  </sheets>
  <definedNames>
    <definedName name="_xlnm._FilterDatabase" localSheetId="0" hidden="1">Лист1!$A$12:$E$142</definedName>
    <definedName name="BossProviderVariable?_ef035e93_c912_4daf_9ff2_398aa2d47608" hidden="1">"25_01_2006"</definedName>
    <definedName name="Print_Titles" localSheetId="0">Лист1!$12:$12</definedName>
    <definedName name="_xlnm.Print_Titles" localSheetId="0">Лист1!$12:$12</definedName>
  </definedNames>
  <calcPr calcId="145621"/>
</workbook>
</file>

<file path=xl/calcChain.xml><?xml version="1.0" encoding="utf-8"?>
<calcChain xmlns="http://schemas.openxmlformats.org/spreadsheetml/2006/main">
  <c r="C47" i="1" l="1"/>
  <c r="D144" i="1"/>
  <c r="E144" i="1"/>
  <c r="C144" i="1"/>
  <c r="D48" i="1"/>
  <c r="E48" i="1"/>
  <c r="E152" i="1"/>
  <c r="E151" i="1" s="1"/>
  <c r="E150" i="1" s="1"/>
  <c r="D152" i="1"/>
  <c r="D151" i="1" s="1"/>
  <c r="D150" i="1" s="1"/>
  <c r="C152" i="1"/>
  <c r="C151" i="1" s="1"/>
  <c r="C150" i="1" s="1"/>
  <c r="C148" i="1" l="1"/>
  <c r="C147" i="1" s="1"/>
  <c r="D62" i="1" l="1"/>
  <c r="E82" i="1"/>
  <c r="D82" i="1"/>
  <c r="E114" i="1"/>
  <c r="D114" i="1"/>
  <c r="C116" i="1"/>
  <c r="C106" i="1"/>
  <c r="C119" i="1"/>
  <c r="C122" i="1"/>
  <c r="C134" i="1"/>
  <c r="C115" i="1"/>
  <c r="C100" i="1"/>
  <c r="C82" i="1"/>
  <c r="C114" i="1"/>
  <c r="C120" i="1"/>
  <c r="C137" i="1"/>
  <c r="C107" i="1"/>
  <c r="C132" i="1"/>
  <c r="C133" i="1"/>
  <c r="E45" i="1"/>
  <c r="D45" i="1"/>
  <c r="E41" i="1"/>
  <c r="D41" i="1"/>
  <c r="C41" i="1"/>
  <c r="E38" i="1"/>
  <c r="D38" i="1"/>
  <c r="C38" i="1"/>
  <c r="E34" i="1"/>
  <c r="D34" i="1"/>
  <c r="C34" i="1"/>
  <c r="E28" i="1"/>
  <c r="D28" i="1"/>
  <c r="C28" i="1"/>
  <c r="E24" i="1"/>
  <c r="D24" i="1"/>
  <c r="C24" i="1"/>
  <c r="E21" i="1"/>
  <c r="E20" i="1" s="1"/>
  <c r="E14" i="1" s="1"/>
  <c r="D21" i="1"/>
  <c r="D20" i="1" s="1"/>
  <c r="D14" i="1" s="1"/>
  <c r="C20" i="1"/>
  <c r="E18" i="1"/>
  <c r="D18" i="1"/>
  <c r="C18" i="1"/>
  <c r="E16" i="1"/>
  <c r="D16" i="1"/>
  <c r="E15" i="1"/>
  <c r="D15" i="1"/>
  <c r="C15" i="1"/>
  <c r="C14" i="1"/>
  <c r="E143" i="1" l="1"/>
  <c r="E47" i="1" s="1"/>
  <c r="D143" i="1"/>
  <c r="D47" i="1" s="1"/>
  <c r="C143" i="1"/>
  <c r="C121" i="1" l="1"/>
  <c r="D118" i="1" l="1"/>
  <c r="E118" i="1"/>
  <c r="C118" i="1"/>
  <c r="D94" i="1" l="1"/>
  <c r="E94" i="1"/>
  <c r="C94" i="1"/>
  <c r="D93" i="1" l="1"/>
  <c r="E93" i="1"/>
  <c r="E89" i="1" l="1"/>
  <c r="E49" i="1" s="1"/>
  <c r="D89" i="1"/>
  <c r="D49" i="1" s="1"/>
  <c r="C89" i="1"/>
  <c r="C49" i="1" s="1"/>
  <c r="E13" i="1" l="1"/>
  <c r="D13" i="1"/>
  <c r="C48" i="1"/>
  <c r="C13" i="1" l="1"/>
</calcChain>
</file>

<file path=xl/sharedStrings.xml><?xml version="1.0" encoding="utf-8"?>
<sst xmlns="http://schemas.openxmlformats.org/spreadsheetml/2006/main" count="293" uniqueCount="292">
  <si>
    <t>Код бюджетной классификации</t>
  </si>
  <si>
    <t>Источник доходов</t>
  </si>
  <si>
    <t>2019 год</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</si>
  <si>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</si>
  <si>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</si>
  <si>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</si>
  <si>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</si>
  <si>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</si>
  <si>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</si>
  <si>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</si>
  <si>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</si>
  <si>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</si>
  <si>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1 03 02000 01 0000 110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</si>
  <si>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</si>
  <si>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</si>
  <si>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</si>
  <si>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</si>
  <si>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</si>
  <si>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</si>
  <si>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</si>
  <si>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</si>
  <si>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</si>
  <si>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</si>
  <si>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</si>
  <si>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</si>
  <si>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</si>
  <si>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</si>
  <si>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</si>
  <si>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</si>
  <si>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</si>
  <si>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</si>
  <si>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</si>
  <si>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</si>
  <si>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</si>
  <si>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</si>
  <si>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</si>
  <si>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</si>
  <si>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</si>
  <si>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</si>
  <si>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1 12 02000 01 0000 120</t>
  </si>
  <si>
    <t>Платежи при пользовании недрами</t>
  </si>
  <si>
    <t>1 12 04000 00 0000 120</t>
  </si>
  <si>
    <t>Плата за использование лесов</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</si>
  <si>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</si>
  <si>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</si>
  <si>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</si>
  <si>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</si>
  <si>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</si>
  <si>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</si>
  <si>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1 14 00000 00 0000 000</t>
  </si>
  <si>
    <t>ДОХОДЫ ОТ ПРОДАЖИ МАТЕРИАЛЬНЫХ И НЕМАТЕРИАЛЬНЫХ АКТИВОВ</t>
  </si>
  <si>
    <t>1 14 02000 00 0000 000</t>
  </si>
  <si>
    <t>1 14 06000 00 0000 430</t>
  </si>
  <si>
    <t>1 15 00000 00 0000 000</t>
  </si>
  <si>
    <t>АДМИНИСТРАТИВНЫЕ ПЛАТЕЖИ</t>
  </si>
  <si>
    <t>1 16 00000 00 0000 000</t>
  </si>
  <si>
    <t>ШТРАФЫ, САНКЦИИ, ВОЗМЕЩЕНИЕ УЩЕРБА</t>
  </si>
  <si>
    <t>2 00 00000 00 0000 000</t>
  </si>
  <si>
    <t>БЕЗВОЗМЕЗДНЫЕ ПОСТУПЛЕНИЯ</t>
  </si>
  <si>
    <t>Всего доходов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</si>
  <si>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</si>
  <si>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</si>
  <si>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</si>
  <si>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</si>
  <si>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Плата за негативное воздействие на окружающую среду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</si>
  <si>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</si>
  <si>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</si>
  <si>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УТВЕРЖДЕНЫ</t>
  </si>
  <si>
    <t>областным законом</t>
  </si>
  <si>
    <t>Сумма
(тысяч рублей)</t>
  </si>
  <si>
    <t xml:space="preserve">Субвенции бюджетам бюджетной системы Российской Федерации
</t>
  </si>
  <si>
    <t>Иные межбюджетные трансферты</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</si>
  <si>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</si>
  <si>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</si>
  <si>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</si>
  <si>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</si>
  <si>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</si>
  <si>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</si>
  <si>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</si>
  <si>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</si>
  <si>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</si>
  <si>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</si>
  <si>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</si>
  <si>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 и бюджету г. Байконура</t>
  </si>
  <si>
    <t>2 02 00000 00 0000 000</t>
  </si>
  <si>
    <t>БЕЗВОЗМЕЗДНЫЕ ПОСТУПЛЕНИЯ ОТ ДРУГИХ БЮДЖЕТОВ БЮДЖЕТНОЙ СИСТЕМЫ РОССИЙСКОЙ ФЕДЕРАЦИИ</t>
  </si>
  <si>
    <t>2020 год</t>
  </si>
  <si>
    <t>1 17 00000 00 0000 000</t>
  </si>
  <si>
    <t>ПРОЧИЕ НЕНАЛОГОВЫЕ ДОХОДЫ</t>
  </si>
  <si>
    <t>(приложение 1)</t>
  </si>
  <si>
    <t>2021 год</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</si>
  <si>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</si>
  <si>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</si>
  <si>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</si>
  <si>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</si>
  <si>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</si>
  <si>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</si>
  <si>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</si>
  <si>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Прогнозируемые поступления
налоговых, неналоговых доходов и безвозмездных поступлений
в областной бюджет Ленинградской области по кодам видов доходов
на 2019 год и на плановый период 2020 и 2021 годов </t>
  </si>
  <si>
    <t>2 02 25081 02 0000 150</t>
  </si>
  <si>
    <t xml:space="preserve">Субсидии бюджетам субъектов Российской Федерации на проведение комплексных кадастровых работ </t>
  </si>
  <si>
    <t>2 02 25511 02 0000 150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</si>
  <si>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</si>
  <si>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2 02 25097 02 0000 150</t>
  </si>
  <si>
    <t>2 02 25027 02 0000 150</t>
  </si>
  <si>
    <t>2 02 25028 02 0000 150</t>
  </si>
  <si>
    <t>Субсидии бюджетам субъектов Российской Федерации на поддержку региональных проектов в сфере информационных технологий</t>
  </si>
  <si>
    <t>2 02 25082 02 0000 150</t>
  </si>
  <si>
    <t>2 02 25086 02 0000 150</t>
  </si>
  <si>
    <t>2 02 25495 02 0000 150</t>
  </si>
  <si>
    <t>2 02 25497 02 0000 150</t>
  </si>
  <si>
    <t>Субсидии бюджетам субъектов Российской Федерации на реализацию мероприятий по обеспечению жильем молодых семей</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</si>
  <si>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</si>
  <si>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</si>
  <si>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</si>
  <si>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</si>
  <si>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2 02 25567 02 0000 150</t>
  </si>
  <si>
    <t>2 02 27567 02 0000 150</t>
  </si>
  <si>
    <t>2 02 25568 02 0000 150</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</si>
  <si>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</si>
  <si>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</si>
  <si>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</si>
  <si>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</si>
  <si>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</si>
  <si>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</si>
  <si>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</si>
  <si>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</si>
  <si>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2 02 25402 02 0000 150</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</si>
  <si>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</si>
  <si>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</si>
  <si>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</si>
  <si>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</si>
  <si>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2 02 25138 02 0000 150</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</si>
  <si>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</si>
  <si>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</si>
  <si>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2 02 25021 02 0000 150</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</si>
  <si>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</si>
  <si>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</si>
  <si>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2 02 25228 02 0000 150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</si>
  <si>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</si>
  <si>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</si>
  <si>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</si>
  <si>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2 02 25084 02 0000 150</t>
  </si>
  <si>
    <t xml:space="preserve">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</si>
  <si>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</si>
  <si>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</si>
  <si>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2 02 25554 02 0000 150</t>
  </si>
  <si>
    <t>2 02 25201 02 0000 150</t>
  </si>
  <si>
    <t>Субсидии бюджетам субъектов Российской Федерации на  развитие паллиативной медицинской помощи</t>
  </si>
  <si>
    <t>2 02 25232 02 0000 150</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</si>
  <si>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</si>
  <si>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2 02 25169 02 0000 150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</si>
  <si>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</si>
  <si>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2 02 25187 02 0000 150</t>
  </si>
  <si>
    <t xml:space="preserve">Субсидии бюджетам субъектов Российской Федерации на поддержку образования для детей с ограниченными возможностями здоровья </t>
  </si>
  <si>
    <t>2 02 25173 02 0000 150</t>
  </si>
  <si>
    <t>Субсидии бюджетам субъектов Российской Федерации на создание детских технопарков "Кванториум"</t>
  </si>
  <si>
    <t>2 02 25555 02 0000 150</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</si>
  <si>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</si>
  <si>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</si>
  <si>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2 02 25519 02 0000 150</t>
  </si>
  <si>
    <t>2 02 25170 02 0000 150</t>
  </si>
  <si>
    <t xml:space="preserve">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</si>
  <si>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2 02 35250 02 0000 150</t>
  </si>
  <si>
    <t>2 02 35118 02 0000 150</t>
  </si>
  <si>
    <t>2 02 35220 02 0000 150</t>
  </si>
  <si>
    <t>2 02 35240 02 0000 150</t>
  </si>
  <si>
    <t>2 02 35260 02 0000 150</t>
  </si>
  <si>
    <t>2 02 35380 02 0000 150</t>
  </si>
  <si>
    <t>2 02 35280 02 0000 150</t>
  </si>
  <si>
    <t>2 02 35290 02 0000 150</t>
  </si>
  <si>
    <t>2 02 35137 02 0000 150</t>
  </si>
  <si>
    <t>2 02 35270 02 0000 150</t>
  </si>
  <si>
    <t>2 02 35128 02 0000 150</t>
  </si>
  <si>
    <t>2 02 35129 02 0000 150</t>
  </si>
  <si>
    <t>2 02 35120 02 0000 150</t>
  </si>
  <si>
    <t>2 02 35135 02 0000 150</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</si>
  <si>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</si>
  <si>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</si>
  <si>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</si>
  <si>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2 02 35900 02 0000 150</t>
  </si>
  <si>
    <t>2 02 35573 02 0000 150</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</si>
  <si>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</si>
  <si>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</si>
  <si>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</si>
  <si>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</si>
  <si>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</si>
  <si>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</si>
  <si>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</si>
  <si>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</si>
  <si>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2 02 45293 02 0000 150</t>
  </si>
  <si>
    <t>Межбюджетные трансферты, передаваемые бюджетам субъектов Российской Федерации на приобретение автотранспорта</t>
  </si>
  <si>
    <t>2 02 45294 02 0000 150</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</si>
  <si>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</si>
  <si>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2 02 45191 02 0000 150</t>
  </si>
  <si>
    <t>2 02 45192 02 0000 150</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</si>
  <si>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</si>
  <si>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2 02 45196 02 0000 150</t>
  </si>
  <si>
    <t>2 02 45468 02 0000 150</t>
  </si>
  <si>
    <t>2 02 45295 02 0000 150</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</si>
  <si>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</si>
  <si>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</si>
  <si>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2 02 20000 00 0000 150</t>
  </si>
  <si>
    <t>2 02 30000 00 0000 150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</si>
  <si>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</si>
  <si>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</si>
  <si>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2 02 40000 00 0000 150</t>
  </si>
  <si>
    <t>2 02 25243 02 0000 150</t>
  </si>
  <si>
    <t>2 02 25537 02 0000 150</t>
  </si>
  <si>
    <t>2 02 35090 02 0000 150</t>
  </si>
  <si>
    <t>2 02 35429 02 0000 150</t>
  </si>
  <si>
    <t>2 02 35432 02 0000 150</t>
  </si>
  <si>
    <t>2 02 35430 02 0000 150</t>
  </si>
  <si>
    <t>2 02 45216 02 0000 150</t>
  </si>
  <si>
    <t>2 02 45190 02 0000 150</t>
  </si>
  <si>
    <t xml:space="preserve">2 02 25297 02 0000 150
</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</si>
  <si>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</si>
  <si>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</si>
  <si>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</si>
  <si>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</si>
  <si>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</si>
  <si>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</si>
  <si>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2 02 27217 02 0000 150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</si>
  <si>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</si>
  <si>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</si>
  <si>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</si>
  <si>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</si>
  <si>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</si>
  <si>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</si>
  <si>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Субвенции бюджетам субъектов Российской Федерации на улучшение экологического состояния гидрографической сети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</si>
  <si>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</si>
  <si>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увеличение площади лесовосстановления</t>
  </si>
  <si>
    <t xml:space="preserve">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</si>
  <si>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</si>
  <si>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</si>
  <si>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</si>
  <si>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</si>
  <si>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</si>
  <si>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</si>
  <si>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</si>
  <si>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от 20 декабря 2018 года № 130-оз</t>
  </si>
  <si>
    <t>(в редакции областного закона</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</si>
  <si>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</si>
  <si>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</si>
  <si>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</si>
  <si>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</si>
  <si>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2 02 43009 02 0000 150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</si>
  <si>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</si>
  <si>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2 02 45433 02 0000 150</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</si>
  <si>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</si>
  <si>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2 02 45480 02 0000 150</t>
  </si>
  <si>
    <t xml:space="preserve">Межбюджетные трансферты, передаваемые бюджетам субъектов Российской Федерации на создание системы поддержки фермеров и развитие сельской кооперации
</t>
  </si>
  <si>
    <t>2 02 45425 02 0000 150</t>
  </si>
  <si>
    <t xml:space="preserve">Межбюджетные трансферты, передаваемые бюджетам субъектов Российской Федерации на премирование регионов - победителей Ночной хоккейной лиги
</t>
  </si>
  <si>
    <t>2 02 45454 02 0000 150</t>
  </si>
  <si>
    <t xml:space="preserve">Межбюджетные трансферты, передаваемые бюджетам субъектов Российской Федерации на создание модельных муниципальных библиотек
</t>
  </si>
  <si>
    <t>2 02 45424 02 0000 150</t>
  </si>
  <si>
    <t xml:space="preserve">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</si>
  <si>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2 02 45476 02 0000 150</t>
  </si>
  <si>
    <t xml:space="preserve">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
</t>
  </si>
  <si>
    <t>2 02 45422 02 0000 150</t>
  </si>
  <si>
    <t xml:space="preserve">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t>
  </si>
  <si>
    <t>2 02 25674 02 0000 150</t>
  </si>
  <si>
    <t xml:space="preserve">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t>
  </si>
  <si>
    <t>2 03 00000 00 0000 000</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</si>
  <si>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
</t>
  </si>
  <si>
    <t xml:space="preserve">БЕЗВОЗМЕЗДНЫЕ ПОСТУПЛЕНИЯ ОТ ГОСУДАРСТВЕННЫХ (МУНИЦИПАЛЬНЫХ) ОРГАНИЗАЦИЙ
</t>
  </si>
  <si>
    <t xml:space="preserve">Безвозмездные поступления от государственных (муниципальных) организаций в бюджеты субъектов Российской Федерации
</t>
  </si>
  <si>
    <t>2 03 02080 02 0000 150</t>
  </si>
  <si>
    <t>2 03 02000 02 0000 150</t>
  </si>
  <si>
    <t>1 11 02000 00 0000 120</t>
  </si>
  <si>
    <t>Доходы от размещения средств бюджетов</t>
  </si>
  <si>
    <t>2 02 45393 02 0000 150</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</si>
  <si>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</si>
  <si>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2 02 45198 02 0000 150</t>
  </si>
  <si>
    <t xml:space="preserve">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
</t>
  </si>
  <si>
    <t xml:space="preserve">2 04 00000 00 0000 000
</t>
  </si>
  <si>
    <t xml:space="preserve">БЕЗВОЗМЕЗДНЫЕ ПОСТУПЛЕНИЯ ОТ НЕГОСУДАРСТВЕННЫХ ОРГАНИЗАЦИЙ
</t>
  </si>
  <si>
    <t xml:space="preserve">Безвозмездные поступления от негосударственных организаций в бюджеты субъектов Российской Федерации
</t>
  </si>
  <si>
    <t xml:space="preserve">Предоставление негосударственными организациями грантов для получателей средств бюджетов субъектов Российской Федерации
</t>
  </si>
  <si>
    <t xml:space="preserve">2 04 02000 02 0000 150
</t>
  </si>
  <si>
    <t xml:space="preserve">2 04 02010 02 0000 150
</t>
  </si>
  <si>
    <t xml:space="preserve">2 18 00000 00 0000 000
</t>
  </si>
  <si>
    <t xml:space="preserve">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
</t>
  </si>
  <si>
    <t xml:space="preserve">2 18 00000 00 0000 150
</t>
  </si>
  <si>
    <t xml:space="preserve">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</si>
  <si>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 xml:space="preserve">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</si>
  <si>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 xml:space="preserve">2 18 00000 02 0000 150
</t>
  </si>
  <si>
    <t xml:space="preserve">Доходы бюджетов субъектов Российской Федерации от возврата бюджетными учреждениями остатков субсидий прошлых лет
</t>
  </si>
  <si>
    <t xml:space="preserve">2 18 02010 02 0000 150
</t>
  </si>
  <si>
    <t xml:space="preserve">2 03 02040 02 0000 150
</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</si>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</sst>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4"/>
      <color theme="1"/>
      <name val="Times New Roman"/>
      <family val="1"/>
      <charset val="204"/>
    </font>
    <font>
      <b/>
      <sz val="14"/>
      <color rgb="FF000000"/>
      <name val="Times New Roman"/>
      <family val="1"/>
      <charset val="204"/>
    </font>
    <font>
      <sz val="14"/>
      <color rgb="FF000000"/>
      <name val="Times New Roman"/>
      <family val="1"/>
      <charset val="204"/>
    </font>
    <font>
      <b/>
      <sz val="14"/>
      <color theme="1"/>
      <name val="Times New Roman"/>
      <family val="1"/>
      <charset val="204"/>
    </font>
    <font>
      <sz val="14"/>
      <name val="Times New Roman"/>
      <family val="1"/>
      <charset val="204"/>
    </font>
    <font>
      <sz val="12"/>
      <name val="Times New Roman"/>
      <family val="1"/>
      <charset val="204"/>
    </font>
    <font>
      <sz val="10"/>
      <color theme="1"/>
      <name val="Times New Roman"/>
      <family val="1"/>
    </font>
    <font>
      <sz val="10"/>
      <color rgb="FF00000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color theme="1"/>
      <name val="Calibri"/>
      <family val="2"/>
      <charset val="204"/>
      <scheme val="minor"/>
    </font>
  </fonts>
  <fills count="18">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5">
    <xf numFmtId="0" fontId="0"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1" fillId="3" borderId="2" applyNumberFormat="0" applyAlignment="0" applyProtection="0"/>
    <xf numFmtId="0" fontId="12" fillId="9" borderId="3" applyNumberFormat="0" applyAlignment="0" applyProtection="0"/>
    <xf numFmtId="0" fontId="13" fillId="9" borderId="2"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4" borderId="8"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8" fillId="0" borderId="0"/>
    <xf numFmtId="0" fontId="9" fillId="0" borderId="0"/>
    <xf numFmtId="0" fontId="21" fillId="17" borderId="0" applyNumberFormat="0" applyBorder="0" applyAlignment="0" applyProtection="0"/>
    <xf numFmtId="0" fontId="22" fillId="0" borderId="0" applyNumberFormat="0" applyFill="0" applyBorder="0" applyAlignment="0" applyProtection="0"/>
    <xf numFmtId="0" fontId="9" fillId="5" borderId="9" applyNumberFormat="0" applyFont="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cellStyleXfs>
  <cellXfs count="37">
    <xf numFmtId="0" fontId="0" fillId="0" borderId="0" xfId="0"/>
    <xf numFmtId="0" fontId="1" fillId="0" borderId="0" xfId="0" applyFont="1"/>
    <xf numFmtId="0" fontId="3" fillId="0" borderId="1" xfId="0" applyFont="1" applyBorder="1" applyAlignment="1">
      <alignment horizontal="center" vertical="center" wrapText="1"/>
    </xf>
    <xf numFmtId="0" fontId="4" fillId="0" borderId="0" xfId="0" applyFont="1"/>
    <xf numFmtId="16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1" fillId="0" borderId="0" xfId="0" applyFont="1" applyFill="1"/>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0" fontId="6" fillId="0" borderId="0" xfId="0" applyFont="1"/>
    <xf numFmtId="0" fontId="7" fillId="0" borderId="0" xfId="0" applyFont="1" applyAlignment="1">
      <alignment vertical="top" wrapText="1"/>
    </xf>
    <xf numFmtId="164" fontId="7" fillId="0" borderId="0" xfId="0" applyNumberFormat="1" applyFont="1" applyAlignment="1">
      <alignment vertical="top" wrapText="1"/>
    </xf>
    <xf numFmtId="0" fontId="1" fillId="0" borderId="0" xfId="0" applyFont="1" applyFill="1" applyAlignment="1"/>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3" fillId="0" borderId="1" xfId="0" applyFont="1" applyFill="1" applyBorder="1" applyAlignment="1">
      <alignment horizontal="center" vertical="top"/>
    </xf>
    <xf numFmtId="164" fontId="2"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1" fillId="0" borderId="0" xfId="0" applyFont="1" applyFill="1" applyAlignment="1">
      <alignment horizontal="center" vertical="top"/>
    </xf>
    <xf numFmtId="0" fontId="4" fillId="0" borderId="1" xfId="0" applyFont="1" applyFill="1" applyBorder="1" applyAlignment="1">
      <alignment horizontal="center" vertical="top" wrapText="1"/>
    </xf>
    <xf numFmtId="0" fontId="26" fillId="0" borderId="0" xfId="0" applyFont="1" applyFill="1"/>
    <xf numFmtId="0" fontId="6" fillId="0" borderId="0" xfId="0" applyFont="1" applyFill="1"/>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Fill="1" applyBorder="1" applyAlignment="1">
      <alignment horizontal="center" vertical="top"/>
    </xf>
  </cellXfs>
  <cellStyles count="45">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2 2" xfId="38"/>
    <cellStyle name="Обычный 3" xfId="1"/>
    <cellStyle name="Плохой 2" xfId="39"/>
    <cellStyle name="Пояснение 2" xfId="40"/>
    <cellStyle name="Примечание 2" xfId="41"/>
    <cellStyle name="Связанная ячейка 2" xfId="42"/>
    <cellStyle name="Текст предупреждения 2" xfId="43"/>
    <cellStyle name="Хороший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3"/>
  <sheetViews>
    <sheetView tabSelected="1" topLeftCell="A132" zoomScale="90" zoomScaleNormal="90" workbookViewId="0">
      <selection activeCell="D168" sqref="D167:D168"/>
    </sheetView>
  </sheetViews>
  <sheetFormatPr defaultColWidth="9.140625" defaultRowHeight="18.75" x14ac:dyDescent="0.3"/>
  <cols>
    <col min="1" max="1" width="31.140625" style="28" customWidth="1"/>
    <col min="2" max="2" width="56.5703125" style="1" customWidth="1"/>
    <col min="3" max="5" width="20.28515625" style="11" customWidth="1"/>
    <col min="6" max="16384" width="9.140625" style="1"/>
  </cols>
  <sheetData>
    <row r="1" spans="1:5" x14ac:dyDescent="0.3">
      <c r="D1" s="21" t="s">
        <v>67</v>
      </c>
    </row>
    <row r="2" spans="1:5" x14ac:dyDescent="0.3">
      <c r="D2" s="21" t="s">
        <v>68</v>
      </c>
    </row>
    <row r="3" spans="1:5" x14ac:dyDescent="0.3">
      <c r="D3" s="21" t="s">
        <v>240</v>
      </c>
    </row>
    <row r="4" spans="1:5" x14ac:dyDescent="0.3">
      <c r="D4" s="21" t="s">
        <v>89</v>
      </c>
    </row>
    <row r="5" spans="1:5" x14ac:dyDescent="0.3">
      <c r="D5" s="11" t="s">
        <v>241</v>
      </c>
    </row>
    <row r="8" spans="1:5" ht="81.75" customHeight="1" x14ac:dyDescent="0.3">
      <c r="A8" s="34" t="s">
        <v>98</v>
      </c>
      <c r="B8" s="35"/>
      <c r="C8" s="35"/>
      <c r="D8" s="35"/>
      <c r="E8" s="35"/>
    </row>
    <row r="10" spans="1:5" ht="44.25" customHeight="1" x14ac:dyDescent="0.3">
      <c r="A10" s="33" t="s">
        <v>0</v>
      </c>
      <c r="B10" s="32" t="s">
        <v>1</v>
      </c>
      <c r="C10" s="33" t="s">
        <v>69</v>
      </c>
      <c r="D10" s="33"/>
      <c r="E10" s="36"/>
    </row>
    <row r="11" spans="1:5" x14ac:dyDescent="0.3">
      <c r="A11" s="33"/>
      <c r="B11" s="32"/>
      <c r="C11" s="22" t="s">
        <v>2</v>
      </c>
      <c r="D11" s="23" t="s">
        <v>86</v>
      </c>
      <c r="E11" s="23" t="s">
        <v>90</v>
      </c>
    </row>
    <row r="12" spans="1:5" x14ac:dyDescent="0.3">
      <c r="A12" s="8">
        <v>1</v>
      </c>
      <c r="B12" s="2">
        <v>2</v>
      </c>
      <c r="C12" s="8">
        <v>3</v>
      </c>
      <c r="D12" s="8">
        <v>4</v>
      </c>
      <c r="E12" s="24">
        <v>5</v>
      </c>
    </row>
    <row r="13" spans="1:5" s="3" customFormat="1" x14ac:dyDescent="0.3">
      <c r="A13" s="29"/>
      <c r="B13" s="6" t="s">
        <v>59</v>
      </c>
      <c r="C13" s="25">
        <f>C14+C47</f>
        <v>138740521.19999999</v>
      </c>
      <c r="D13" s="25">
        <f t="shared" ref="D13:E13" si="0">D14+D47</f>
        <v>126214013.59999999</v>
      </c>
      <c r="E13" s="25">
        <f t="shared" si="0"/>
        <v>131449437.39999998</v>
      </c>
    </row>
    <row r="14" spans="1:5" x14ac:dyDescent="0.3">
      <c r="A14" s="5" t="s">
        <v>3</v>
      </c>
      <c r="B14" s="7" t="s">
        <v>4</v>
      </c>
      <c r="C14" s="4">
        <f>C15+C18+C20+C24+C27+C28+C34+C38+C41+C44+C45+C46</f>
        <v>126891609.79999998</v>
      </c>
      <c r="D14" s="4">
        <f t="shared" ref="D14:E14" si="1">D15+D18+D20+D24+D27+D28+D34+D38+D41+D44+D45+D46</f>
        <v>118642053.19999999</v>
      </c>
      <c r="E14" s="4">
        <f t="shared" si="1"/>
        <v>124115981.59999998</v>
      </c>
    </row>
    <row r="15" spans="1:5" x14ac:dyDescent="0.3">
      <c r="A15" s="5" t="s">
        <v>5</v>
      </c>
      <c r="B15" s="7" t="s">
        <v>6</v>
      </c>
      <c r="C15" s="4">
        <f>C16+C17</f>
        <v>87533345.099999994</v>
      </c>
      <c r="D15" s="4">
        <f>D16+D17</f>
        <v>83426690</v>
      </c>
      <c r="E15" s="4">
        <f>E16+E17</f>
        <v>86710272</v>
      </c>
    </row>
    <row r="16" spans="1:5" x14ac:dyDescent="0.3">
      <c r="A16" s="5" t="s">
        <v>7</v>
      </c>
      <c r="B16" s="7" t="s">
        <v>8</v>
      </c>
      <c r="C16" s="4">
        <v>58759381.100000001</v>
      </c>
      <c r="D16" s="4">
        <f>48618241.5+4396758.5</f>
        <v>53015000</v>
      </c>
      <c r="E16" s="4">
        <f>50822630+3872370</f>
        <v>54695000</v>
      </c>
    </row>
    <row r="17" spans="1:5" ht="20.25" customHeight="1" x14ac:dyDescent="0.3">
      <c r="A17" s="5" t="s">
        <v>9</v>
      </c>
      <c r="B17" s="7" t="s">
        <v>10</v>
      </c>
      <c r="C17" s="4">
        <v>28773964</v>
      </c>
      <c r="D17" s="4">
        <v>30411690</v>
      </c>
      <c r="E17" s="4">
        <v>32015272</v>
      </c>
    </row>
    <row r="18" spans="1:5" ht="56.25" x14ac:dyDescent="0.3">
      <c r="A18" s="5" t="s">
        <v>11</v>
      </c>
      <c r="B18" s="7" t="s">
        <v>60</v>
      </c>
      <c r="C18" s="4">
        <f>C19</f>
        <v>8935000</v>
      </c>
      <c r="D18" s="4">
        <f>D19</f>
        <v>7871100</v>
      </c>
      <c r="E18" s="4">
        <f>E19</f>
        <v>8157300</v>
      </c>
    </row>
    <row r="19" spans="1:5" ht="56.25" x14ac:dyDescent="0.3">
      <c r="A19" s="5" t="s">
        <v>12</v>
      </c>
      <c r="B19" s="7" t="s">
        <v>61</v>
      </c>
      <c r="C19" s="4">
        <v>8935000</v>
      </c>
      <c r="D19" s="4">
        <v>7871100</v>
      </c>
      <c r="E19" s="4">
        <v>8157300</v>
      </c>
    </row>
    <row r="20" spans="1:5" x14ac:dyDescent="0.3">
      <c r="A20" s="5" t="s">
        <v>13</v>
      </c>
      <c r="B20" s="7" t="s">
        <v>14</v>
      </c>
      <c r="C20" s="4">
        <f>C21+C22+C23</f>
        <v>23938037</v>
      </c>
      <c r="D20" s="4">
        <f>D21+D22+D23</f>
        <v>24627598</v>
      </c>
      <c r="E20" s="4">
        <f>E21+E22+E23</f>
        <v>26507476</v>
      </c>
    </row>
    <row r="21" spans="1:5" x14ac:dyDescent="0.3">
      <c r="A21" s="5" t="s">
        <v>15</v>
      </c>
      <c r="B21" s="7" t="s">
        <v>16</v>
      </c>
      <c r="C21" s="4">
        <v>21100540</v>
      </c>
      <c r="D21" s="4">
        <f>21217183+432000</f>
        <v>21649183</v>
      </c>
      <c r="E21" s="4">
        <f>22914558+466560</f>
        <v>23381118</v>
      </c>
    </row>
    <row r="22" spans="1:5" x14ac:dyDescent="0.3">
      <c r="A22" s="5" t="s">
        <v>17</v>
      </c>
      <c r="B22" s="7" t="s">
        <v>18</v>
      </c>
      <c r="C22" s="4">
        <v>2805571</v>
      </c>
      <c r="D22" s="4">
        <v>2945850</v>
      </c>
      <c r="E22" s="4">
        <v>3093142</v>
      </c>
    </row>
    <row r="23" spans="1:5" x14ac:dyDescent="0.3">
      <c r="A23" s="5" t="s">
        <v>19</v>
      </c>
      <c r="B23" s="7" t="s">
        <v>20</v>
      </c>
      <c r="C23" s="4">
        <v>31926</v>
      </c>
      <c r="D23" s="4">
        <v>32565</v>
      </c>
      <c r="E23" s="4">
        <v>33216</v>
      </c>
    </row>
    <row r="24" spans="1:5" ht="56.25" x14ac:dyDescent="0.3">
      <c r="A24" s="5" t="s">
        <v>21</v>
      </c>
      <c r="B24" s="7" t="s">
        <v>22</v>
      </c>
      <c r="C24" s="4">
        <f>C25+C26</f>
        <v>405899</v>
      </c>
      <c r="D24" s="4">
        <f>D25+D26</f>
        <v>423337</v>
      </c>
      <c r="E24" s="4">
        <f>E25+E26</f>
        <v>440236</v>
      </c>
    </row>
    <row r="25" spans="1:5" x14ac:dyDescent="0.3">
      <c r="A25" s="5" t="s">
        <v>23</v>
      </c>
      <c r="B25" s="7" t="s">
        <v>24</v>
      </c>
      <c r="C25" s="4">
        <v>404944</v>
      </c>
      <c r="D25" s="4">
        <v>422357</v>
      </c>
      <c r="E25" s="4">
        <v>439251</v>
      </c>
    </row>
    <row r="26" spans="1:5" ht="56.25" x14ac:dyDescent="0.3">
      <c r="A26" s="5" t="s">
        <v>25</v>
      </c>
      <c r="B26" s="7" t="s">
        <v>26</v>
      </c>
      <c r="C26" s="4">
        <v>955</v>
      </c>
      <c r="D26" s="4">
        <v>980</v>
      </c>
      <c r="E26" s="4">
        <v>985</v>
      </c>
    </row>
    <row r="27" spans="1:5" x14ac:dyDescent="0.3">
      <c r="A27" s="5" t="s">
        <v>27</v>
      </c>
      <c r="B27" s="7" t="s">
        <v>28</v>
      </c>
      <c r="C27" s="4">
        <v>602619.4</v>
      </c>
      <c r="D27" s="4">
        <v>607628.5</v>
      </c>
      <c r="E27" s="4">
        <v>610527.6</v>
      </c>
    </row>
    <row r="28" spans="1:5" ht="75" x14ac:dyDescent="0.3">
      <c r="A28" s="5" t="s">
        <v>29</v>
      </c>
      <c r="B28" s="7" t="s">
        <v>62</v>
      </c>
      <c r="C28" s="4">
        <f>C29+C30+C31+C32+C33</f>
        <v>2813618.5999999996</v>
      </c>
      <c r="D28" s="4">
        <f t="shared" ref="D28:E28" si="2">D29+D30+D31+D32+D33</f>
        <v>64461.599999999999</v>
      </c>
      <c r="E28" s="4">
        <f t="shared" si="2"/>
        <v>65433.4</v>
      </c>
    </row>
    <row r="29" spans="1:5" ht="131.25" x14ac:dyDescent="0.3">
      <c r="A29" s="5" t="s">
        <v>30</v>
      </c>
      <c r="B29" s="7" t="s">
        <v>63</v>
      </c>
      <c r="C29" s="4">
        <v>208600</v>
      </c>
      <c r="D29" s="4">
        <v>21754</v>
      </c>
      <c r="E29" s="4">
        <v>23612</v>
      </c>
    </row>
    <row r="30" spans="1:5" x14ac:dyDescent="0.3">
      <c r="A30" s="5" t="s">
        <v>270</v>
      </c>
      <c r="B30" s="7" t="s">
        <v>271</v>
      </c>
      <c r="C30" s="4">
        <v>2550000</v>
      </c>
      <c r="D30" s="4">
        <v>0</v>
      </c>
      <c r="E30" s="4">
        <v>0</v>
      </c>
    </row>
    <row r="31" spans="1:5" ht="37.5" x14ac:dyDescent="0.3">
      <c r="A31" s="5" t="s">
        <v>31</v>
      </c>
      <c r="B31" s="7" t="s">
        <v>32</v>
      </c>
      <c r="C31" s="4">
        <v>2032.8</v>
      </c>
      <c r="D31" s="4">
        <v>1309.5</v>
      </c>
      <c r="E31" s="4">
        <v>311.5</v>
      </c>
    </row>
    <row r="32" spans="1:5" ht="131.25" x14ac:dyDescent="0.3">
      <c r="A32" s="5" t="s">
        <v>33</v>
      </c>
      <c r="B32" s="7" t="s">
        <v>63</v>
      </c>
      <c r="C32" s="4">
        <v>45500</v>
      </c>
      <c r="D32" s="4">
        <v>34000</v>
      </c>
      <c r="E32" s="4">
        <v>34000</v>
      </c>
    </row>
    <row r="33" spans="1:5" ht="37.5" x14ac:dyDescent="0.3">
      <c r="A33" s="5" t="s">
        <v>34</v>
      </c>
      <c r="B33" s="7" t="s">
        <v>35</v>
      </c>
      <c r="C33" s="4">
        <v>7485.8</v>
      </c>
      <c r="D33" s="4">
        <v>7398.1</v>
      </c>
      <c r="E33" s="4">
        <v>7509.9</v>
      </c>
    </row>
    <row r="34" spans="1:5" ht="37.5" x14ac:dyDescent="0.3">
      <c r="A34" s="5" t="s">
        <v>36</v>
      </c>
      <c r="B34" s="7" t="s">
        <v>37</v>
      </c>
      <c r="C34" s="4">
        <f>C35+C36+C37</f>
        <v>453960.6</v>
      </c>
      <c r="D34" s="4">
        <f>D35+D36+D37</f>
        <v>466301.5</v>
      </c>
      <c r="E34" s="4">
        <f>E35+E36+E37</f>
        <v>469563.1</v>
      </c>
    </row>
    <row r="35" spans="1:5" ht="37.5" x14ac:dyDescent="0.3">
      <c r="A35" s="5" t="s">
        <v>38</v>
      </c>
      <c r="B35" s="7" t="s">
        <v>64</v>
      </c>
      <c r="C35" s="4">
        <v>209850.7</v>
      </c>
      <c r="D35" s="4">
        <v>217191.5</v>
      </c>
      <c r="E35" s="4">
        <v>220453</v>
      </c>
    </row>
    <row r="36" spans="1:5" x14ac:dyDescent="0.3">
      <c r="A36" s="5" t="s">
        <v>39</v>
      </c>
      <c r="B36" s="7" t="s">
        <v>40</v>
      </c>
      <c r="C36" s="4">
        <v>17106.5</v>
      </c>
      <c r="D36" s="4">
        <v>17106.5</v>
      </c>
      <c r="E36" s="4">
        <v>17106.5</v>
      </c>
    </row>
    <row r="37" spans="1:5" x14ac:dyDescent="0.3">
      <c r="A37" s="5" t="s">
        <v>41</v>
      </c>
      <c r="B37" s="7" t="s">
        <v>42</v>
      </c>
      <c r="C37" s="4">
        <v>227003.4</v>
      </c>
      <c r="D37" s="4">
        <v>232003.5</v>
      </c>
      <c r="E37" s="4">
        <v>232003.6</v>
      </c>
    </row>
    <row r="38" spans="1:5" ht="37.5" customHeight="1" x14ac:dyDescent="0.3">
      <c r="A38" s="5" t="s">
        <v>43</v>
      </c>
      <c r="B38" s="7" t="s">
        <v>44</v>
      </c>
      <c r="C38" s="4">
        <f>C39+C40</f>
        <v>149652.4</v>
      </c>
      <c r="D38" s="4">
        <f>D39+D40</f>
        <v>151610.9</v>
      </c>
      <c r="E38" s="4">
        <f>E39+E40</f>
        <v>153405.79999999999</v>
      </c>
    </row>
    <row r="39" spans="1:5" x14ac:dyDescent="0.3">
      <c r="A39" s="5" t="s">
        <v>45</v>
      </c>
      <c r="B39" s="7" t="s">
        <v>46</v>
      </c>
      <c r="C39" s="4">
        <v>143315.9</v>
      </c>
      <c r="D39" s="4">
        <v>145304.79999999999</v>
      </c>
      <c r="E39" s="4">
        <v>147074</v>
      </c>
    </row>
    <row r="40" spans="1:5" x14ac:dyDescent="0.3">
      <c r="A40" s="5" t="s">
        <v>47</v>
      </c>
      <c r="B40" s="7" t="s">
        <v>48</v>
      </c>
      <c r="C40" s="4">
        <v>6336.5</v>
      </c>
      <c r="D40" s="4">
        <v>6306.1</v>
      </c>
      <c r="E40" s="4">
        <v>6331.8</v>
      </c>
    </row>
    <row r="41" spans="1:5" ht="37.5" x14ac:dyDescent="0.3">
      <c r="A41" s="5" t="s">
        <v>49</v>
      </c>
      <c r="B41" s="7" t="s">
        <v>50</v>
      </c>
      <c r="C41" s="4">
        <f>C42+C43</f>
        <v>19839</v>
      </c>
      <c r="D41" s="4">
        <f>D42+D43</f>
        <v>25081</v>
      </c>
      <c r="E41" s="4">
        <f t="shared" ref="E41" si="3">E42+E43</f>
        <v>21273</v>
      </c>
    </row>
    <row r="42" spans="1:5" ht="150" x14ac:dyDescent="0.3">
      <c r="A42" s="5" t="s">
        <v>51</v>
      </c>
      <c r="B42" s="7" t="s">
        <v>65</v>
      </c>
      <c r="C42" s="4">
        <v>10055</v>
      </c>
      <c r="D42" s="4">
        <v>17155</v>
      </c>
      <c r="E42" s="4">
        <v>17155</v>
      </c>
    </row>
    <row r="43" spans="1:5" ht="56.25" x14ac:dyDescent="0.3">
      <c r="A43" s="5" t="s">
        <v>52</v>
      </c>
      <c r="B43" s="7" t="s">
        <v>66</v>
      </c>
      <c r="C43" s="4">
        <v>9784</v>
      </c>
      <c r="D43" s="4">
        <v>7926</v>
      </c>
      <c r="E43" s="4">
        <v>4118</v>
      </c>
    </row>
    <row r="44" spans="1:5" x14ac:dyDescent="0.3">
      <c r="A44" s="5" t="s">
        <v>53</v>
      </c>
      <c r="B44" s="7" t="s">
        <v>54</v>
      </c>
      <c r="C44" s="4">
        <v>12270</v>
      </c>
      <c r="D44" s="4">
        <v>12965</v>
      </c>
      <c r="E44" s="4">
        <v>13705</v>
      </c>
    </row>
    <row r="45" spans="1:5" ht="37.5" x14ac:dyDescent="0.3">
      <c r="A45" s="5" t="s">
        <v>55</v>
      </c>
      <c r="B45" s="7" t="s">
        <v>56</v>
      </c>
      <c r="C45" s="10">
        <v>1482875.1</v>
      </c>
      <c r="D45" s="4">
        <f>1220793.1-800000</f>
        <v>420793.10000000009</v>
      </c>
      <c r="E45" s="4">
        <f>1222303.1-800000</f>
        <v>422303.10000000009</v>
      </c>
    </row>
    <row r="46" spans="1:5" x14ac:dyDescent="0.3">
      <c r="A46" s="5" t="s">
        <v>87</v>
      </c>
      <c r="B46" s="7" t="s">
        <v>88</v>
      </c>
      <c r="C46" s="4">
        <v>544493.6</v>
      </c>
      <c r="D46" s="4">
        <v>544486.6</v>
      </c>
      <c r="E46" s="4">
        <v>544486.6</v>
      </c>
    </row>
    <row r="47" spans="1:5" s="11" customFormat="1" x14ac:dyDescent="0.3">
      <c r="A47" s="8" t="s">
        <v>57</v>
      </c>
      <c r="B47" s="9" t="s">
        <v>58</v>
      </c>
      <c r="C47" s="10">
        <f>C48+C143+C147+C150</f>
        <v>11848911.4</v>
      </c>
      <c r="D47" s="10">
        <f t="shared" ref="D47:E47" si="4">D48+D143+D147+D150</f>
        <v>7571960.4000000004</v>
      </c>
      <c r="E47" s="10">
        <f t="shared" si="4"/>
        <v>7333455.7999999998</v>
      </c>
    </row>
    <row r="48" spans="1:5" ht="56.25" x14ac:dyDescent="0.3">
      <c r="A48" s="12" t="s">
        <v>84</v>
      </c>
      <c r="B48" s="16" t="s">
        <v>85</v>
      </c>
      <c r="C48" s="10">
        <f>C49+C94+C118</f>
        <v>11162411.6</v>
      </c>
      <c r="D48" s="10">
        <f t="shared" ref="D48:E48" si="5">D49+D94+D118</f>
        <v>7529052</v>
      </c>
      <c r="E48" s="10">
        <f t="shared" si="5"/>
        <v>7226184.7999999998</v>
      </c>
    </row>
    <row r="49" spans="1:5" ht="66.75" customHeight="1" x14ac:dyDescent="0.3">
      <c r="A49" s="12" t="s">
        <v>202</v>
      </c>
      <c r="B49" s="16" t="s">
        <v>91</v>
      </c>
      <c r="C49" s="10">
        <f>SUM(C50:C93)</f>
        <v>4313259.3999999994</v>
      </c>
      <c r="D49" s="10">
        <f>SUM(D50:D93)</f>
        <v>2770881.5999999992</v>
      </c>
      <c r="E49" s="10">
        <f>SUM(E50:E93)</f>
        <v>2647128.2999999998</v>
      </c>
    </row>
    <row r="50" spans="1:5" ht="90" customHeight="1" x14ac:dyDescent="0.3">
      <c r="A50" s="12" t="s">
        <v>135</v>
      </c>
      <c r="B50" s="16" t="s">
        <v>218</v>
      </c>
      <c r="C50" s="10">
        <v>1040863</v>
      </c>
      <c r="D50" s="10">
        <v>0</v>
      </c>
      <c r="E50" s="10">
        <v>0</v>
      </c>
    </row>
    <row r="51" spans="1:5" ht="83.25" customHeight="1" x14ac:dyDescent="0.3">
      <c r="A51" s="12" t="s">
        <v>104</v>
      </c>
      <c r="B51" s="16" t="s">
        <v>219</v>
      </c>
      <c r="C51" s="10">
        <v>3765.6</v>
      </c>
      <c r="D51" s="10">
        <v>0</v>
      </c>
      <c r="E51" s="10">
        <v>0</v>
      </c>
    </row>
    <row r="52" spans="1:5" ht="67.5" customHeight="1" x14ac:dyDescent="0.3">
      <c r="A52" s="12" t="s">
        <v>105</v>
      </c>
      <c r="B52" s="16" t="s">
        <v>106</v>
      </c>
      <c r="C52" s="26">
        <v>0</v>
      </c>
      <c r="D52" s="26">
        <v>0</v>
      </c>
      <c r="E52" s="26">
        <v>8403</v>
      </c>
    </row>
    <row r="53" spans="1:5" ht="82.5" customHeight="1" x14ac:dyDescent="0.3">
      <c r="A53" s="12" t="s">
        <v>114</v>
      </c>
      <c r="B53" s="16" t="s">
        <v>115</v>
      </c>
      <c r="C53" s="26">
        <v>824.7</v>
      </c>
      <c r="D53" s="10">
        <v>0</v>
      </c>
      <c r="E53" s="10">
        <v>0</v>
      </c>
    </row>
    <row r="54" spans="1:5" ht="99.75" customHeight="1" x14ac:dyDescent="0.3">
      <c r="A54" s="12" t="s">
        <v>99</v>
      </c>
      <c r="B54" s="16" t="s">
        <v>220</v>
      </c>
      <c r="C54" s="26">
        <v>3114.7</v>
      </c>
      <c r="D54" s="10">
        <v>0</v>
      </c>
      <c r="E54" s="10">
        <v>0</v>
      </c>
    </row>
    <row r="55" spans="1:5" ht="122.25" customHeight="1" x14ac:dyDescent="0.3">
      <c r="A55" s="12" t="s">
        <v>107</v>
      </c>
      <c r="B55" s="16" t="s">
        <v>92</v>
      </c>
      <c r="C55" s="26">
        <v>10392.4</v>
      </c>
      <c r="D55" s="26">
        <v>10808.1</v>
      </c>
      <c r="E55" s="26">
        <v>10808.1</v>
      </c>
    </row>
    <row r="56" spans="1:5" ht="122.25" customHeight="1" x14ac:dyDescent="0.3">
      <c r="A56" s="12" t="s">
        <v>142</v>
      </c>
      <c r="B56" s="16" t="s">
        <v>143</v>
      </c>
      <c r="C56" s="26">
        <v>430398.9</v>
      </c>
      <c r="D56" s="10">
        <v>451431.7</v>
      </c>
      <c r="E56" s="10">
        <v>451431.7</v>
      </c>
    </row>
    <row r="57" spans="1:5" ht="156.75" customHeight="1" x14ac:dyDescent="0.3">
      <c r="A57" s="12" t="s">
        <v>108</v>
      </c>
      <c r="B57" s="16" t="s">
        <v>93</v>
      </c>
      <c r="C57" s="26">
        <v>2303</v>
      </c>
      <c r="D57" s="26">
        <v>2303</v>
      </c>
      <c r="E57" s="26">
        <v>2303</v>
      </c>
    </row>
    <row r="58" spans="1:5" ht="112.5" x14ac:dyDescent="0.3">
      <c r="A58" s="12" t="s">
        <v>103</v>
      </c>
      <c r="B58" s="16" t="s">
        <v>102</v>
      </c>
      <c r="C58" s="26">
        <v>3396.3</v>
      </c>
      <c r="D58" s="26">
        <v>0</v>
      </c>
      <c r="E58" s="26">
        <v>0</v>
      </c>
    </row>
    <row r="59" spans="1:5" ht="126" customHeight="1" x14ac:dyDescent="0.3">
      <c r="A59" s="12" t="s">
        <v>144</v>
      </c>
      <c r="B59" s="16" t="s">
        <v>145</v>
      </c>
      <c r="C59" s="26">
        <v>75365</v>
      </c>
      <c r="D59" s="26">
        <v>233484.79999999999</v>
      </c>
      <c r="E59" s="26">
        <v>71161.399999999994</v>
      </c>
    </row>
    <row r="60" spans="1:5" ht="153" customHeight="1" x14ac:dyDescent="0.3">
      <c r="A60" s="12" t="s">
        <v>132</v>
      </c>
      <c r="B60" s="16" t="s">
        <v>221</v>
      </c>
      <c r="C60" s="26">
        <v>106575</v>
      </c>
      <c r="D60" s="26">
        <v>106575</v>
      </c>
      <c r="E60" s="26">
        <v>106575</v>
      </c>
    </row>
    <row r="61" spans="1:5" ht="106.5" customHeight="1" x14ac:dyDescent="0.3">
      <c r="A61" s="12" t="s">
        <v>151</v>
      </c>
      <c r="B61" s="16" t="s">
        <v>152</v>
      </c>
      <c r="C61" s="26">
        <v>30294.3</v>
      </c>
      <c r="D61" s="10">
        <v>0</v>
      </c>
      <c r="E61" s="10">
        <v>0</v>
      </c>
    </row>
    <row r="62" spans="1:5" ht="129.75" customHeight="1" x14ac:dyDescent="0.3">
      <c r="A62" s="12" t="s">
        <v>161</v>
      </c>
      <c r="B62" s="16" t="s">
        <v>162</v>
      </c>
      <c r="C62" s="26">
        <v>62340.7</v>
      </c>
      <c r="D62" s="26">
        <f>62340.7+1050.3</f>
        <v>63391</v>
      </c>
      <c r="E62" s="26">
        <v>0</v>
      </c>
    </row>
    <row r="63" spans="1:5" ht="66.75" customHeight="1" x14ac:dyDescent="0.3">
      <c r="A63" s="12" t="s">
        <v>155</v>
      </c>
      <c r="B63" s="16" t="s">
        <v>156</v>
      </c>
      <c r="C63" s="26">
        <v>48942.1</v>
      </c>
      <c r="D63" s="10">
        <v>0</v>
      </c>
      <c r="E63" s="10">
        <v>0</v>
      </c>
    </row>
    <row r="64" spans="1:5" ht="68.25" customHeight="1" x14ac:dyDescent="0.3">
      <c r="A64" s="12" t="s">
        <v>153</v>
      </c>
      <c r="B64" s="16" t="s">
        <v>154</v>
      </c>
      <c r="C64" s="26">
        <v>20044.900000000001</v>
      </c>
      <c r="D64" s="10">
        <v>0</v>
      </c>
      <c r="E64" s="10">
        <v>0</v>
      </c>
    </row>
    <row r="65" spans="1:5" ht="66" customHeight="1" x14ac:dyDescent="0.3">
      <c r="A65" s="12" t="s">
        <v>147</v>
      </c>
      <c r="B65" s="16" t="s">
        <v>148</v>
      </c>
      <c r="C65" s="26">
        <v>35716.9</v>
      </c>
      <c r="D65" s="26">
        <v>35982.9</v>
      </c>
      <c r="E65" s="26">
        <v>35982.9</v>
      </c>
    </row>
    <row r="66" spans="1:5" ht="92.25" customHeight="1" x14ac:dyDescent="0.3">
      <c r="A66" s="12" t="s">
        <v>130</v>
      </c>
      <c r="B66" s="16" t="s">
        <v>131</v>
      </c>
      <c r="C66" s="26">
        <v>25295</v>
      </c>
      <c r="D66" s="26">
        <v>25295</v>
      </c>
      <c r="E66" s="26">
        <v>25295</v>
      </c>
    </row>
    <row r="67" spans="1:5" ht="92.25" customHeight="1" x14ac:dyDescent="0.3">
      <c r="A67" s="12" t="s">
        <v>138</v>
      </c>
      <c r="B67" s="16" t="s">
        <v>139</v>
      </c>
      <c r="C67" s="26">
        <v>14500.3</v>
      </c>
      <c r="D67" s="26">
        <v>7619.2</v>
      </c>
      <c r="E67" s="26">
        <v>4904.3999999999996</v>
      </c>
    </row>
    <row r="68" spans="1:5" ht="104.25" customHeight="1" x14ac:dyDescent="0.3">
      <c r="A68" s="12" t="s">
        <v>140</v>
      </c>
      <c r="B68" s="16" t="s">
        <v>141</v>
      </c>
      <c r="C68" s="26">
        <v>25000</v>
      </c>
      <c r="D68" s="26">
        <v>25000</v>
      </c>
      <c r="E68" s="26">
        <v>9714.4</v>
      </c>
    </row>
    <row r="69" spans="1:5" ht="145.5" customHeight="1" x14ac:dyDescent="0.3">
      <c r="A69" s="12" t="s">
        <v>149</v>
      </c>
      <c r="B69" s="16" t="s">
        <v>150</v>
      </c>
      <c r="C69" s="26">
        <v>109706.4</v>
      </c>
      <c r="D69" s="26">
        <v>109935.2</v>
      </c>
      <c r="E69" s="26">
        <v>84797.8</v>
      </c>
    </row>
    <row r="70" spans="1:5" ht="108.75" customHeight="1" x14ac:dyDescent="0.3">
      <c r="A70" s="12" t="s">
        <v>133</v>
      </c>
      <c r="B70" s="16" t="s">
        <v>134</v>
      </c>
      <c r="C70" s="26">
        <v>0</v>
      </c>
      <c r="D70" s="26">
        <v>0</v>
      </c>
      <c r="E70" s="26">
        <v>52988.800000000003</v>
      </c>
    </row>
    <row r="71" spans="1:5" ht="81" customHeight="1" x14ac:dyDescent="0.3">
      <c r="A71" s="12" t="s">
        <v>207</v>
      </c>
      <c r="B71" s="16" t="s">
        <v>204</v>
      </c>
      <c r="C71" s="26">
        <v>76715.3</v>
      </c>
      <c r="D71" s="26">
        <v>179555.7</v>
      </c>
      <c r="E71" s="26">
        <v>381227.2</v>
      </c>
    </row>
    <row r="72" spans="1:5" s="11" customFormat="1" ht="119.25" customHeight="1" x14ac:dyDescent="0.3">
      <c r="A72" s="14" t="s">
        <v>215</v>
      </c>
      <c r="B72" s="13" t="s">
        <v>216</v>
      </c>
      <c r="C72" s="26">
        <v>0</v>
      </c>
      <c r="D72" s="26">
        <v>23338.9</v>
      </c>
      <c r="E72" s="26">
        <v>29382.1</v>
      </c>
    </row>
    <row r="73" spans="1:5" ht="138.75" customHeight="1" x14ac:dyDescent="0.3">
      <c r="A73" s="12" t="s">
        <v>127</v>
      </c>
      <c r="B73" s="16" t="s">
        <v>94</v>
      </c>
      <c r="C73" s="26">
        <v>136482.29999999999</v>
      </c>
      <c r="D73" s="26">
        <v>136482.29999999999</v>
      </c>
      <c r="E73" s="26">
        <v>136482.29999999999</v>
      </c>
    </row>
    <row r="74" spans="1:5" ht="105.75" customHeight="1" x14ac:dyDescent="0.3">
      <c r="A74" s="12" t="s">
        <v>125</v>
      </c>
      <c r="B74" s="16" t="s">
        <v>126</v>
      </c>
      <c r="C74" s="26">
        <v>4621.5</v>
      </c>
      <c r="D74" s="26">
        <v>4651.6000000000004</v>
      </c>
      <c r="E74" s="26">
        <v>4778.1000000000004</v>
      </c>
    </row>
    <row r="75" spans="1:5" s="11" customFormat="1" ht="123.75" customHeight="1" x14ac:dyDescent="0.3">
      <c r="A75" s="12" t="s">
        <v>123</v>
      </c>
      <c r="B75" s="13" t="s">
        <v>124</v>
      </c>
      <c r="C75" s="26">
        <v>5254.9</v>
      </c>
      <c r="D75" s="26">
        <v>10187</v>
      </c>
      <c r="E75" s="26">
        <v>10187</v>
      </c>
    </row>
    <row r="76" spans="1:5" s="11" customFormat="1" ht="101.25" customHeight="1" x14ac:dyDescent="0.3">
      <c r="A76" s="12" t="s">
        <v>109</v>
      </c>
      <c r="B76" s="13" t="s">
        <v>224</v>
      </c>
      <c r="C76" s="26">
        <v>159558</v>
      </c>
      <c r="D76" s="26">
        <v>0</v>
      </c>
      <c r="E76" s="26">
        <v>0</v>
      </c>
    </row>
    <row r="77" spans="1:5" s="11" customFormat="1" ht="63" customHeight="1" x14ac:dyDescent="0.3">
      <c r="A77" s="12" t="s">
        <v>110</v>
      </c>
      <c r="B77" s="13" t="s">
        <v>111</v>
      </c>
      <c r="C77" s="26">
        <v>11082</v>
      </c>
      <c r="D77" s="26">
        <v>0</v>
      </c>
      <c r="E77" s="26">
        <v>0</v>
      </c>
    </row>
    <row r="78" spans="1:5" s="11" customFormat="1" ht="56.25" x14ac:dyDescent="0.3">
      <c r="A78" s="12" t="s">
        <v>101</v>
      </c>
      <c r="B78" s="13" t="s">
        <v>100</v>
      </c>
      <c r="C78" s="26">
        <v>1604</v>
      </c>
      <c r="D78" s="26">
        <v>0</v>
      </c>
      <c r="E78" s="26">
        <v>0</v>
      </c>
    </row>
    <row r="79" spans="1:5" ht="82.5" customHeight="1" x14ac:dyDescent="0.3">
      <c r="A79" s="12" t="s">
        <v>128</v>
      </c>
      <c r="B79" s="16" t="s">
        <v>129</v>
      </c>
      <c r="C79" s="26">
        <v>3322.9</v>
      </c>
      <c r="D79" s="10">
        <v>5304</v>
      </c>
      <c r="E79" s="26">
        <v>5304</v>
      </c>
    </row>
    <row r="80" spans="1:5" ht="44.25" customHeight="1" x14ac:dyDescent="0.3">
      <c r="A80" s="12" t="s">
        <v>160</v>
      </c>
      <c r="B80" s="16" t="s">
        <v>95</v>
      </c>
      <c r="C80" s="26">
        <v>53478.6</v>
      </c>
      <c r="D80" s="26">
        <v>1490.1</v>
      </c>
      <c r="E80" s="26">
        <v>74491.199999999997</v>
      </c>
    </row>
    <row r="81" spans="1:5" ht="102" customHeight="1" x14ac:dyDescent="0.3">
      <c r="A81" s="12" t="s">
        <v>112</v>
      </c>
      <c r="B81" s="16" t="s">
        <v>113</v>
      </c>
      <c r="C81" s="26">
        <v>269698.40000000002</v>
      </c>
      <c r="D81" s="26">
        <v>251481.9</v>
      </c>
      <c r="E81" s="26">
        <v>0</v>
      </c>
    </row>
    <row r="82" spans="1:5" ht="132" customHeight="1" x14ac:dyDescent="0.3">
      <c r="A82" s="12" t="s">
        <v>136</v>
      </c>
      <c r="B82" s="16" t="s">
        <v>137</v>
      </c>
      <c r="C82" s="26">
        <f>135125.5+93404.3</f>
        <v>228529.8</v>
      </c>
      <c r="D82" s="26">
        <f>61850.1-17439.3</f>
        <v>44410.8</v>
      </c>
      <c r="E82" s="26">
        <f>72625.1+257.9</f>
        <v>72883</v>
      </c>
    </row>
    <row r="83" spans="1:5" ht="115.5" customHeight="1" x14ac:dyDescent="0.3">
      <c r="A83" s="12" t="s">
        <v>208</v>
      </c>
      <c r="B83" s="16" t="s">
        <v>205</v>
      </c>
      <c r="C83" s="26">
        <v>7062.8</v>
      </c>
      <c r="D83" s="26">
        <v>0</v>
      </c>
      <c r="E83" s="26">
        <v>0</v>
      </c>
    </row>
    <row r="84" spans="1:5" ht="87" customHeight="1" x14ac:dyDescent="0.3">
      <c r="A84" s="12" t="s">
        <v>119</v>
      </c>
      <c r="B84" s="16" t="s">
        <v>120</v>
      </c>
      <c r="C84" s="26">
        <v>63717.9</v>
      </c>
      <c r="D84" s="26">
        <v>63604.7</v>
      </c>
      <c r="E84" s="26">
        <v>63755.9</v>
      </c>
    </row>
    <row r="85" spans="1:5" ht="65.25" customHeight="1" x14ac:dyDescent="0.3">
      <c r="A85" s="12" t="s">
        <v>121</v>
      </c>
      <c r="B85" s="13" t="s">
        <v>122</v>
      </c>
      <c r="C85" s="26">
        <v>192539.7</v>
      </c>
      <c r="D85" s="26">
        <v>192539.7</v>
      </c>
      <c r="E85" s="26">
        <v>192539.7</v>
      </c>
    </row>
    <row r="86" spans="1:5" ht="82.5" customHeight="1" x14ac:dyDescent="0.3">
      <c r="A86" s="12" t="s">
        <v>158</v>
      </c>
      <c r="B86" s="16" t="s">
        <v>159</v>
      </c>
      <c r="C86" s="26">
        <v>357756</v>
      </c>
      <c r="D86" s="26">
        <v>357756</v>
      </c>
      <c r="E86" s="26">
        <v>342849.1</v>
      </c>
    </row>
    <row r="87" spans="1:5" ht="102.75" customHeight="1" x14ac:dyDescent="0.3">
      <c r="A87" s="12" t="s">
        <v>146</v>
      </c>
      <c r="B87" s="16" t="s">
        <v>225</v>
      </c>
      <c r="C87" s="26">
        <v>99830</v>
      </c>
      <c r="D87" s="26">
        <v>100477.9</v>
      </c>
      <c r="E87" s="26">
        <v>100477.9</v>
      </c>
    </row>
    <row r="88" spans="1:5" ht="64.5" customHeight="1" x14ac:dyDescent="0.3">
      <c r="A88" s="12" t="s">
        <v>157</v>
      </c>
      <c r="B88" s="16" t="s">
        <v>226</v>
      </c>
      <c r="C88" s="26">
        <v>401181.7</v>
      </c>
      <c r="D88" s="26">
        <v>0</v>
      </c>
      <c r="E88" s="26">
        <v>0</v>
      </c>
    </row>
    <row r="89" spans="1:5" ht="60.75" customHeight="1" x14ac:dyDescent="0.3">
      <c r="A89" s="12" t="s">
        <v>116</v>
      </c>
      <c r="B89" s="16" t="s">
        <v>227</v>
      </c>
      <c r="C89" s="26">
        <f>22856.1+1037.6</f>
        <v>23893.699999999997</v>
      </c>
      <c r="D89" s="26">
        <f>37481.8+1563</f>
        <v>39044.800000000003</v>
      </c>
      <c r="E89" s="26">
        <f>30512+1727.3</f>
        <v>32239.3</v>
      </c>
    </row>
    <row r="90" spans="1:5" ht="80.25" customHeight="1" x14ac:dyDescent="0.3">
      <c r="A90" s="12" t="s">
        <v>118</v>
      </c>
      <c r="B90" s="16" t="s">
        <v>96</v>
      </c>
      <c r="C90" s="26">
        <v>118965.6</v>
      </c>
      <c r="D90" s="26">
        <v>108864</v>
      </c>
      <c r="E90" s="26">
        <v>54875.6</v>
      </c>
    </row>
    <row r="91" spans="1:5" ht="158.25" customHeight="1" x14ac:dyDescent="0.3">
      <c r="A91" s="12" t="s">
        <v>262</v>
      </c>
      <c r="B91" s="16" t="s">
        <v>263</v>
      </c>
      <c r="C91" s="26">
        <v>8311.4</v>
      </c>
      <c r="D91" s="26">
        <v>0</v>
      </c>
      <c r="E91" s="26">
        <v>0</v>
      </c>
    </row>
    <row r="92" spans="1:5" ht="136.5" customHeight="1" x14ac:dyDescent="0.3">
      <c r="A92" s="12" t="s">
        <v>222</v>
      </c>
      <c r="B92" s="16" t="s">
        <v>223</v>
      </c>
      <c r="C92" s="26">
        <v>0</v>
      </c>
      <c r="D92" s="26">
        <v>113057</v>
      </c>
      <c r="E92" s="26">
        <v>197242.1</v>
      </c>
    </row>
    <row r="93" spans="1:5" ht="120.75" customHeight="1" x14ac:dyDescent="0.3">
      <c r="A93" s="12" t="s">
        <v>117</v>
      </c>
      <c r="B93" s="16" t="s">
        <v>228</v>
      </c>
      <c r="C93" s="26">
        <v>40813.699999999997</v>
      </c>
      <c r="D93" s="27">
        <f>66809.3</f>
        <v>66809.3</v>
      </c>
      <c r="E93" s="27">
        <f>84048.3</f>
        <v>84048.3</v>
      </c>
    </row>
    <row r="94" spans="1:5" s="18" customFormat="1" ht="45.75" customHeight="1" x14ac:dyDescent="0.25">
      <c r="A94" s="14" t="s">
        <v>203</v>
      </c>
      <c r="B94" s="17" t="s">
        <v>70</v>
      </c>
      <c r="C94" s="27">
        <f>SUM(C95:C117)</f>
        <v>4048960.1999999997</v>
      </c>
      <c r="D94" s="27">
        <f>SUM(D95:D117)</f>
        <v>3737359.3000000003</v>
      </c>
      <c r="E94" s="27">
        <f>SUM(E95:E117)</f>
        <v>3771432.2</v>
      </c>
    </row>
    <row r="95" spans="1:5" s="20" customFormat="1" ht="65.25" customHeight="1" x14ac:dyDescent="0.25">
      <c r="A95" s="14" t="s">
        <v>209</v>
      </c>
      <c r="B95" s="17" t="s">
        <v>229</v>
      </c>
      <c r="C95" s="27">
        <v>4200</v>
      </c>
      <c r="D95" s="27">
        <v>29700</v>
      </c>
      <c r="E95" s="27">
        <v>29700</v>
      </c>
    </row>
    <row r="96" spans="1:5" s="19" customFormat="1" ht="87.75" customHeight="1" x14ac:dyDescent="0.25">
      <c r="A96" s="14" t="s">
        <v>164</v>
      </c>
      <c r="B96" s="17" t="s">
        <v>75</v>
      </c>
      <c r="C96" s="27">
        <v>74243.199999999997</v>
      </c>
      <c r="D96" s="27">
        <v>75086.100000000006</v>
      </c>
      <c r="E96" s="27">
        <v>77756.600000000006</v>
      </c>
    </row>
    <row r="97" spans="1:5" s="19" customFormat="1" ht="106.5" customHeight="1" x14ac:dyDescent="0.25">
      <c r="A97" s="14" t="s">
        <v>175</v>
      </c>
      <c r="B97" s="15" t="s">
        <v>97</v>
      </c>
      <c r="C97" s="27">
        <v>271.7</v>
      </c>
      <c r="D97" s="27">
        <v>283.10000000000002</v>
      </c>
      <c r="E97" s="27">
        <v>296.60000000000002</v>
      </c>
    </row>
    <row r="98" spans="1:5" s="20" customFormat="1" ht="66" customHeight="1" x14ac:dyDescent="0.25">
      <c r="A98" s="14" t="s">
        <v>173</v>
      </c>
      <c r="B98" s="17" t="s">
        <v>77</v>
      </c>
      <c r="C98" s="27">
        <v>17155.7</v>
      </c>
      <c r="D98" s="27">
        <v>17160.599999999999</v>
      </c>
      <c r="E98" s="27">
        <v>18386.5</v>
      </c>
    </row>
    <row r="99" spans="1:5" s="19" customFormat="1" ht="59.25" customHeight="1" x14ac:dyDescent="0.25">
      <c r="A99" s="14" t="s">
        <v>174</v>
      </c>
      <c r="B99" s="17" t="s">
        <v>76</v>
      </c>
      <c r="C99" s="27">
        <v>394428.2</v>
      </c>
      <c r="D99" s="27">
        <v>411172.6</v>
      </c>
      <c r="E99" s="27">
        <v>424547.7</v>
      </c>
    </row>
    <row r="100" spans="1:5" s="19" customFormat="1" ht="177" customHeight="1" x14ac:dyDescent="0.25">
      <c r="A100" s="14" t="s">
        <v>178</v>
      </c>
      <c r="B100" s="17" t="s">
        <v>179</v>
      </c>
      <c r="C100" s="27">
        <f>21943.1+12682.7</f>
        <v>34625.800000000003</v>
      </c>
      <c r="D100" s="27">
        <v>0</v>
      </c>
      <c r="E100" s="27">
        <v>0</v>
      </c>
    </row>
    <row r="101" spans="1:5" s="20" customFormat="1" ht="102" customHeight="1" x14ac:dyDescent="0.25">
      <c r="A101" s="14" t="s">
        <v>176</v>
      </c>
      <c r="B101" s="15" t="s">
        <v>177</v>
      </c>
      <c r="C101" s="27">
        <v>2050.9</v>
      </c>
      <c r="D101" s="27">
        <v>2120.3000000000002</v>
      </c>
      <c r="E101" s="27">
        <v>2047.5</v>
      </c>
    </row>
    <row r="102" spans="1:5" s="19" customFormat="1" ht="121.5" customHeight="1" x14ac:dyDescent="0.25">
      <c r="A102" s="14" t="s">
        <v>171</v>
      </c>
      <c r="B102" s="15" t="s">
        <v>82</v>
      </c>
      <c r="C102" s="27">
        <v>90705.2</v>
      </c>
      <c r="D102" s="27">
        <v>102898.3</v>
      </c>
      <c r="E102" s="27">
        <v>111244.1</v>
      </c>
    </row>
    <row r="103" spans="1:5" s="20" customFormat="1" ht="145.5" customHeight="1" x14ac:dyDescent="0.25">
      <c r="A103" s="14" t="s">
        <v>182</v>
      </c>
      <c r="B103" s="15" t="s">
        <v>183</v>
      </c>
      <c r="C103" s="27">
        <v>9737.2000000000007</v>
      </c>
      <c r="D103" s="27">
        <v>9739.7000000000007</v>
      </c>
      <c r="E103" s="27">
        <v>9742.5</v>
      </c>
    </row>
    <row r="104" spans="1:5" s="19" customFormat="1" ht="126.75" customHeight="1" x14ac:dyDescent="0.25">
      <c r="A104" s="14" t="s">
        <v>165</v>
      </c>
      <c r="B104" s="17" t="s">
        <v>73</v>
      </c>
      <c r="C104" s="27">
        <v>114117.2</v>
      </c>
      <c r="D104" s="27">
        <v>118453.3</v>
      </c>
      <c r="E104" s="27">
        <v>123193</v>
      </c>
    </row>
    <row r="105" spans="1:5" s="19" customFormat="1" ht="105.75" customHeight="1" x14ac:dyDescent="0.25">
      <c r="A105" s="14" t="s">
        <v>166</v>
      </c>
      <c r="B105" s="17" t="s">
        <v>74</v>
      </c>
      <c r="C105" s="27">
        <v>32.200000000000003</v>
      </c>
      <c r="D105" s="27">
        <v>33.4</v>
      </c>
      <c r="E105" s="27">
        <v>34.700000000000003</v>
      </c>
    </row>
    <row r="106" spans="1:5" s="19" customFormat="1" ht="64.5" customHeight="1" x14ac:dyDescent="0.25">
      <c r="A106" s="14" t="s">
        <v>163</v>
      </c>
      <c r="B106" s="17" t="s">
        <v>72</v>
      </c>
      <c r="C106" s="27">
        <f>1669659.9-209000</f>
        <v>1460659.9</v>
      </c>
      <c r="D106" s="27">
        <v>1669656.7</v>
      </c>
      <c r="E106" s="27">
        <v>1669656.7</v>
      </c>
    </row>
    <row r="107" spans="1:5" s="20" customFormat="1" ht="90" customHeight="1" x14ac:dyDescent="0.25">
      <c r="A107" s="14" t="s">
        <v>167</v>
      </c>
      <c r="B107" s="17" t="s">
        <v>78</v>
      </c>
      <c r="C107" s="27">
        <f>12510.9-2998.9</f>
        <v>9512</v>
      </c>
      <c r="D107" s="27">
        <v>13040.8</v>
      </c>
      <c r="E107" s="27">
        <v>13411.4</v>
      </c>
    </row>
    <row r="108" spans="1:5" s="20" customFormat="1" ht="143.25" customHeight="1" x14ac:dyDescent="0.25">
      <c r="A108" s="14" t="s">
        <v>172</v>
      </c>
      <c r="B108" s="17" t="s">
        <v>80</v>
      </c>
      <c r="C108" s="27">
        <v>5815.6</v>
      </c>
      <c r="D108" s="27">
        <v>6061</v>
      </c>
      <c r="E108" s="27">
        <v>6294</v>
      </c>
    </row>
    <row r="109" spans="1:5" s="19" customFormat="1" ht="104.25" customHeight="1" x14ac:dyDescent="0.25">
      <c r="A109" s="14" t="s">
        <v>169</v>
      </c>
      <c r="B109" s="17" t="s">
        <v>230</v>
      </c>
      <c r="C109" s="27">
        <v>315.7</v>
      </c>
      <c r="D109" s="27">
        <v>315.7</v>
      </c>
      <c r="E109" s="27">
        <v>315.7</v>
      </c>
    </row>
    <row r="110" spans="1:5" s="20" customFormat="1" ht="82.5" customHeight="1" x14ac:dyDescent="0.25">
      <c r="A110" s="14" t="s">
        <v>170</v>
      </c>
      <c r="B110" s="17" t="s">
        <v>79</v>
      </c>
      <c r="C110" s="27">
        <v>276929</v>
      </c>
      <c r="D110" s="27">
        <v>273962.7</v>
      </c>
      <c r="E110" s="27">
        <v>274426.5</v>
      </c>
    </row>
    <row r="111" spans="1:5" s="20" customFormat="1" ht="162.75" customHeight="1" x14ac:dyDescent="0.25">
      <c r="A111" s="14" t="s">
        <v>168</v>
      </c>
      <c r="B111" s="17" t="s">
        <v>81</v>
      </c>
      <c r="C111" s="27">
        <v>516820.4</v>
      </c>
      <c r="D111" s="27">
        <v>538679.80000000005</v>
      </c>
      <c r="E111" s="27">
        <v>559358</v>
      </c>
    </row>
    <row r="112" spans="1:5" s="20" customFormat="1" ht="61.5" customHeight="1" x14ac:dyDescent="0.25">
      <c r="A112" s="14" t="s">
        <v>210</v>
      </c>
      <c r="B112" s="17" t="s">
        <v>231</v>
      </c>
      <c r="C112" s="27">
        <v>10297</v>
      </c>
      <c r="D112" s="27">
        <v>10958</v>
      </c>
      <c r="E112" s="27">
        <v>14593.7</v>
      </c>
    </row>
    <row r="113" spans="1:5" s="20" customFormat="1" ht="141.75" customHeight="1" x14ac:dyDescent="0.25">
      <c r="A113" s="14" t="s">
        <v>212</v>
      </c>
      <c r="B113" s="17" t="s">
        <v>232</v>
      </c>
      <c r="C113" s="27">
        <v>6578.9</v>
      </c>
      <c r="D113" s="27">
        <v>6578.9</v>
      </c>
      <c r="E113" s="27">
        <v>7084.9</v>
      </c>
    </row>
    <row r="114" spans="1:5" s="20" customFormat="1" ht="138" customHeight="1" x14ac:dyDescent="0.25">
      <c r="A114" s="14" t="s">
        <v>211</v>
      </c>
      <c r="B114" s="17" t="s">
        <v>233</v>
      </c>
      <c r="C114" s="27">
        <f>105628.4+82703.4</f>
        <v>188331.8</v>
      </c>
      <c r="D114" s="27">
        <f>105628.4-8471.9</f>
        <v>97156.5</v>
      </c>
      <c r="E114" s="27">
        <f>105628.4-29754.5</f>
        <v>75873.899999999994</v>
      </c>
    </row>
    <row r="115" spans="1:5" s="20" customFormat="1" ht="179.25" customHeight="1" x14ac:dyDescent="0.25">
      <c r="A115" s="14" t="s">
        <v>244</v>
      </c>
      <c r="B115" s="17" t="s">
        <v>245</v>
      </c>
      <c r="C115" s="27">
        <f>370605.5+35349.8</f>
        <v>405955.3</v>
      </c>
      <c r="D115" s="27">
        <v>0</v>
      </c>
      <c r="E115" s="27">
        <v>0</v>
      </c>
    </row>
    <row r="116" spans="1:5" s="20" customFormat="1" ht="82.5" customHeight="1" x14ac:dyDescent="0.25">
      <c r="A116" s="14" t="s">
        <v>181</v>
      </c>
      <c r="B116" s="17" t="s">
        <v>234</v>
      </c>
      <c r="C116" s="27">
        <f>191752.9+97933.3</f>
        <v>289686.2</v>
      </c>
      <c r="D116" s="27">
        <v>222880.3</v>
      </c>
      <c r="E116" s="27">
        <v>238151.2</v>
      </c>
    </row>
    <row r="117" spans="1:5" s="19" customFormat="1" ht="42.75" customHeight="1" x14ac:dyDescent="0.25">
      <c r="A117" s="14" t="s">
        <v>180</v>
      </c>
      <c r="B117" s="17" t="s">
        <v>83</v>
      </c>
      <c r="C117" s="27">
        <v>136491.1</v>
      </c>
      <c r="D117" s="27">
        <v>131421.5</v>
      </c>
      <c r="E117" s="27">
        <v>115317</v>
      </c>
    </row>
    <row r="118" spans="1:5" s="18" customFormat="1" x14ac:dyDescent="0.25">
      <c r="A118" s="14" t="s">
        <v>206</v>
      </c>
      <c r="B118" s="17" t="s">
        <v>71</v>
      </c>
      <c r="C118" s="27">
        <f>SUM(C119:C142)</f>
        <v>2800192</v>
      </c>
      <c r="D118" s="27">
        <f t="shared" ref="D118:E118" si="6">SUM(D119:D142)</f>
        <v>1020811.1000000002</v>
      </c>
      <c r="E118" s="27">
        <f t="shared" si="6"/>
        <v>807624.3</v>
      </c>
    </row>
    <row r="119" spans="1:5" s="18" customFormat="1" ht="101.25" customHeight="1" x14ac:dyDescent="0.25">
      <c r="A119" s="14" t="s">
        <v>246</v>
      </c>
      <c r="B119" s="17" t="s">
        <v>247</v>
      </c>
      <c r="C119" s="27">
        <f>38+51+68</f>
        <v>157</v>
      </c>
      <c r="D119" s="27">
        <v>0</v>
      </c>
      <c r="E119" s="27">
        <v>0</v>
      </c>
    </row>
    <row r="120" spans="1:5" s="18" customFormat="1" ht="106.5" customHeight="1" x14ac:dyDescent="0.25">
      <c r="A120" s="14" t="s">
        <v>188</v>
      </c>
      <c r="B120" s="17" t="s">
        <v>189</v>
      </c>
      <c r="C120" s="27">
        <f>10080+243.5</f>
        <v>10323.5</v>
      </c>
      <c r="D120" s="27">
        <v>0</v>
      </c>
      <c r="E120" s="27">
        <v>0</v>
      </c>
    </row>
    <row r="121" spans="1:5" s="18" customFormat="1" ht="81.75" customHeight="1" x14ac:dyDescent="0.25">
      <c r="A121" s="14" t="s">
        <v>186</v>
      </c>
      <c r="B121" s="17" t="s">
        <v>187</v>
      </c>
      <c r="C121" s="27">
        <f>2921.6+294.6</f>
        <v>3216.2</v>
      </c>
      <c r="D121" s="27">
        <v>0</v>
      </c>
      <c r="E121" s="27">
        <v>0</v>
      </c>
    </row>
    <row r="122" spans="1:5" s="19" customFormat="1" ht="81.75" customHeight="1" x14ac:dyDescent="0.25">
      <c r="A122" s="14" t="s">
        <v>184</v>
      </c>
      <c r="B122" s="17" t="s">
        <v>185</v>
      </c>
      <c r="C122" s="27">
        <f>134015.9+29070</f>
        <v>163085.9</v>
      </c>
      <c r="D122" s="27">
        <v>135330.4</v>
      </c>
      <c r="E122" s="27">
        <v>135330.4</v>
      </c>
    </row>
    <row r="123" spans="1:5" ht="198.75" customHeight="1" x14ac:dyDescent="0.3">
      <c r="A123" s="14" t="s">
        <v>214</v>
      </c>
      <c r="B123" s="17" t="s">
        <v>235</v>
      </c>
      <c r="C123" s="27">
        <v>153978.79999999999</v>
      </c>
      <c r="D123" s="27">
        <v>269833</v>
      </c>
      <c r="E123" s="27">
        <v>109491.1</v>
      </c>
    </row>
    <row r="124" spans="1:5" s="19" customFormat="1" ht="137.25" customHeight="1" x14ac:dyDescent="0.25">
      <c r="A124" s="14" t="s">
        <v>194</v>
      </c>
      <c r="B124" s="17" t="s">
        <v>236</v>
      </c>
      <c r="C124" s="27">
        <v>218111.5</v>
      </c>
      <c r="D124" s="27">
        <v>0</v>
      </c>
      <c r="E124" s="27">
        <v>0</v>
      </c>
    </row>
    <row r="125" spans="1:5" s="19" customFormat="1" ht="104.25" customHeight="1" x14ac:dyDescent="0.25">
      <c r="A125" s="14" t="s">
        <v>195</v>
      </c>
      <c r="B125" s="17" t="s">
        <v>196</v>
      </c>
      <c r="C125" s="27">
        <v>85080.8</v>
      </c>
      <c r="D125" s="27">
        <v>97048.7</v>
      </c>
      <c r="E125" s="27">
        <v>75556.600000000006</v>
      </c>
    </row>
    <row r="126" spans="1:5" s="19" customFormat="1" ht="117.75" customHeight="1" x14ac:dyDescent="0.25">
      <c r="A126" s="14" t="s">
        <v>197</v>
      </c>
      <c r="B126" s="17" t="s">
        <v>237</v>
      </c>
      <c r="C126" s="27">
        <v>26714.7</v>
      </c>
      <c r="D126" s="27">
        <v>0</v>
      </c>
      <c r="E126" s="27">
        <v>0</v>
      </c>
    </row>
    <row r="127" spans="1:5" s="19" customFormat="1" ht="117.75" customHeight="1" x14ac:dyDescent="0.25">
      <c r="A127" s="14" t="s">
        <v>274</v>
      </c>
      <c r="B127" s="17" t="s">
        <v>275</v>
      </c>
      <c r="C127" s="27">
        <v>69.900000000000006</v>
      </c>
      <c r="D127" s="27">
        <v>0</v>
      </c>
      <c r="E127" s="27">
        <v>0</v>
      </c>
    </row>
    <row r="128" spans="1:5" ht="287.25" customHeight="1" x14ac:dyDescent="0.3">
      <c r="A128" s="14" t="s">
        <v>213</v>
      </c>
      <c r="B128" s="17" t="s">
        <v>217</v>
      </c>
      <c r="C128" s="27">
        <v>5720.5</v>
      </c>
      <c r="D128" s="27">
        <v>5720.5</v>
      </c>
      <c r="E128" s="27">
        <v>5720.5</v>
      </c>
    </row>
    <row r="129" spans="1:5" ht="68.25" customHeight="1" x14ac:dyDescent="0.3">
      <c r="A129" s="14" t="s">
        <v>190</v>
      </c>
      <c r="B129" s="17" t="s">
        <v>191</v>
      </c>
      <c r="C129" s="27">
        <v>41800</v>
      </c>
      <c r="D129" s="27">
        <v>0</v>
      </c>
      <c r="E129" s="27">
        <v>0</v>
      </c>
    </row>
    <row r="130" spans="1:5" ht="102" customHeight="1" x14ac:dyDescent="0.3">
      <c r="A130" s="14" t="s">
        <v>192</v>
      </c>
      <c r="B130" s="17" t="s">
        <v>193</v>
      </c>
      <c r="C130" s="27">
        <v>19442.5</v>
      </c>
      <c r="D130" s="27">
        <v>19442.5</v>
      </c>
      <c r="E130" s="27">
        <v>19442.5</v>
      </c>
    </row>
    <row r="131" spans="1:5" ht="177" customHeight="1" x14ac:dyDescent="0.3">
      <c r="A131" s="14" t="s">
        <v>199</v>
      </c>
      <c r="B131" s="17" t="s">
        <v>238</v>
      </c>
      <c r="C131" s="27">
        <v>0</v>
      </c>
      <c r="D131" s="27">
        <v>59628.800000000003</v>
      </c>
      <c r="E131" s="27">
        <v>15817.3</v>
      </c>
    </row>
    <row r="132" spans="1:5" ht="80.25" customHeight="1" x14ac:dyDescent="0.3">
      <c r="A132" s="14" t="s">
        <v>200</v>
      </c>
      <c r="B132" s="17" t="s">
        <v>201</v>
      </c>
      <c r="C132" s="27">
        <f>451685.6+385000</f>
        <v>836685.6</v>
      </c>
      <c r="D132" s="27">
        <v>0</v>
      </c>
      <c r="E132" s="27">
        <v>0</v>
      </c>
    </row>
    <row r="133" spans="1:5" ht="120" customHeight="1" x14ac:dyDescent="0.3">
      <c r="A133" s="14" t="s">
        <v>272</v>
      </c>
      <c r="B133" s="17" t="s">
        <v>273</v>
      </c>
      <c r="C133" s="27">
        <f>296317.4</f>
        <v>296317.40000000002</v>
      </c>
      <c r="D133" s="27">
        <v>0</v>
      </c>
      <c r="E133" s="27">
        <v>0</v>
      </c>
    </row>
    <row r="134" spans="1:5" ht="234.75" customHeight="1" x14ac:dyDescent="0.3">
      <c r="A134" s="14" t="s">
        <v>260</v>
      </c>
      <c r="B134" s="17" t="s">
        <v>261</v>
      </c>
      <c r="C134" s="27">
        <f>5729.7+2907</f>
        <v>8636.7000000000007</v>
      </c>
      <c r="D134" s="27">
        <v>0</v>
      </c>
      <c r="E134" s="27">
        <v>0</v>
      </c>
    </row>
    <row r="135" spans="1:5" ht="121.5" customHeight="1" x14ac:dyDescent="0.3">
      <c r="A135" s="14" t="s">
        <v>256</v>
      </c>
      <c r="B135" s="17" t="s">
        <v>257</v>
      </c>
      <c r="C135" s="27">
        <v>75000</v>
      </c>
      <c r="D135" s="27">
        <v>0</v>
      </c>
      <c r="E135" s="27">
        <v>0</v>
      </c>
    </row>
    <row r="136" spans="1:5" ht="81" customHeight="1" x14ac:dyDescent="0.3">
      <c r="A136" s="14" t="s">
        <v>252</v>
      </c>
      <c r="B136" s="17" t="s">
        <v>253</v>
      </c>
      <c r="C136" s="27">
        <v>100000</v>
      </c>
      <c r="D136" s="27">
        <v>0</v>
      </c>
      <c r="E136" s="27">
        <v>0</v>
      </c>
    </row>
    <row r="137" spans="1:5" ht="105" customHeight="1" x14ac:dyDescent="0.3">
      <c r="A137" s="14" t="s">
        <v>248</v>
      </c>
      <c r="B137" s="17" t="s">
        <v>249</v>
      </c>
      <c r="C137" s="27">
        <f>434170-104944</f>
        <v>329226</v>
      </c>
      <c r="D137" s="27">
        <v>0</v>
      </c>
      <c r="E137" s="27">
        <v>0</v>
      </c>
    </row>
    <row r="138" spans="1:5" ht="61.5" customHeight="1" x14ac:dyDescent="0.3">
      <c r="A138" s="14" t="s">
        <v>254</v>
      </c>
      <c r="B138" s="17" t="s">
        <v>255</v>
      </c>
      <c r="C138" s="27">
        <v>5000</v>
      </c>
      <c r="D138" s="27">
        <v>0</v>
      </c>
      <c r="E138" s="27">
        <v>0</v>
      </c>
    </row>
    <row r="139" spans="1:5" ht="118.5" customHeight="1" x14ac:dyDescent="0.3">
      <c r="A139" s="14" t="s">
        <v>198</v>
      </c>
      <c r="B139" s="17" t="s">
        <v>239</v>
      </c>
      <c r="C139" s="27">
        <v>5033.2</v>
      </c>
      <c r="D139" s="27">
        <v>504</v>
      </c>
      <c r="E139" s="27">
        <v>503.5</v>
      </c>
    </row>
    <row r="140" spans="1:5" ht="101.25" customHeight="1" x14ac:dyDescent="0.3">
      <c r="A140" s="14" t="s">
        <v>258</v>
      </c>
      <c r="B140" s="17" t="s">
        <v>259</v>
      </c>
      <c r="C140" s="27">
        <v>2311.8000000000002</v>
      </c>
      <c r="D140" s="27">
        <v>0</v>
      </c>
      <c r="E140" s="27">
        <v>0</v>
      </c>
    </row>
    <row r="141" spans="1:5" ht="84" customHeight="1" x14ac:dyDescent="0.3">
      <c r="A141" s="14" t="s">
        <v>250</v>
      </c>
      <c r="B141" s="17" t="s">
        <v>251</v>
      </c>
      <c r="C141" s="27">
        <v>19818.099999999999</v>
      </c>
      <c r="D141" s="27">
        <v>23062.799999999999</v>
      </c>
      <c r="E141" s="27">
        <v>19112.400000000001</v>
      </c>
    </row>
    <row r="142" spans="1:5" ht="81" customHeight="1" x14ac:dyDescent="0.3">
      <c r="A142" s="14" t="s">
        <v>242</v>
      </c>
      <c r="B142" s="17" t="s">
        <v>243</v>
      </c>
      <c r="C142" s="27">
        <v>394461.9</v>
      </c>
      <c r="D142" s="27">
        <v>410240.4</v>
      </c>
      <c r="E142" s="27">
        <v>426650</v>
      </c>
    </row>
    <row r="143" spans="1:5" s="30" customFormat="1" ht="62.25" customHeight="1" x14ac:dyDescent="0.3">
      <c r="A143" s="14" t="s">
        <v>264</v>
      </c>
      <c r="B143" s="15" t="s">
        <v>266</v>
      </c>
      <c r="C143" s="27">
        <f>C144</f>
        <v>679149.79999999993</v>
      </c>
      <c r="D143" s="27">
        <f t="shared" ref="D143:E143" si="7">D144</f>
        <v>42908.4</v>
      </c>
      <c r="E143" s="27">
        <f t="shared" si="7"/>
        <v>107271</v>
      </c>
    </row>
    <row r="144" spans="1:5" s="30" customFormat="1" ht="63" customHeight="1" x14ac:dyDescent="0.3">
      <c r="A144" s="14" t="s">
        <v>269</v>
      </c>
      <c r="B144" s="15" t="s">
        <v>267</v>
      </c>
      <c r="C144" s="27">
        <f>SUM(C145:C146)</f>
        <v>679149.79999999993</v>
      </c>
      <c r="D144" s="27">
        <f t="shared" ref="D144:E144" si="8">SUM(D145:D146)</f>
        <v>42908.4</v>
      </c>
      <c r="E144" s="27">
        <f t="shared" si="8"/>
        <v>107271</v>
      </c>
    </row>
    <row r="145" spans="1:5" s="30" customFormat="1" ht="201" customHeight="1" x14ac:dyDescent="0.3">
      <c r="A145" s="14" t="s">
        <v>290</v>
      </c>
      <c r="B145" s="15" t="s">
        <v>291</v>
      </c>
      <c r="C145" s="27">
        <v>614787.19999999995</v>
      </c>
      <c r="D145" s="27">
        <v>0</v>
      </c>
      <c r="E145" s="27">
        <v>0</v>
      </c>
    </row>
    <row r="146" spans="1:5" s="30" customFormat="1" ht="144.75" customHeight="1" x14ac:dyDescent="0.3">
      <c r="A146" s="14" t="s">
        <v>268</v>
      </c>
      <c r="B146" s="15" t="s">
        <v>265</v>
      </c>
      <c r="C146" s="27">
        <v>64362.6</v>
      </c>
      <c r="D146" s="27">
        <v>42908.4</v>
      </c>
      <c r="E146" s="27">
        <v>107271</v>
      </c>
    </row>
    <row r="147" spans="1:5" s="31" customFormat="1" ht="39" customHeight="1" x14ac:dyDescent="0.25">
      <c r="A147" s="14" t="s">
        <v>276</v>
      </c>
      <c r="B147" s="15" t="s">
        <v>277</v>
      </c>
      <c r="C147" s="27">
        <f>C148</f>
        <v>750</v>
      </c>
      <c r="D147" s="27">
        <v>0</v>
      </c>
      <c r="E147" s="27">
        <v>0</v>
      </c>
    </row>
    <row r="148" spans="1:5" s="31" customFormat="1" ht="63" customHeight="1" x14ac:dyDescent="0.25">
      <c r="A148" s="14" t="s">
        <v>280</v>
      </c>
      <c r="B148" s="15" t="s">
        <v>278</v>
      </c>
      <c r="C148" s="27">
        <f>C149</f>
        <v>750</v>
      </c>
      <c r="D148" s="27">
        <v>0</v>
      </c>
      <c r="E148" s="27">
        <v>0</v>
      </c>
    </row>
    <row r="149" spans="1:5" s="31" customFormat="1" ht="63" customHeight="1" x14ac:dyDescent="0.25">
      <c r="A149" s="14" t="s">
        <v>281</v>
      </c>
      <c r="B149" s="15" t="s">
        <v>279</v>
      </c>
      <c r="C149" s="27">
        <v>750</v>
      </c>
      <c r="D149" s="27">
        <v>0</v>
      </c>
      <c r="E149" s="27">
        <v>0</v>
      </c>
    </row>
    <row r="150" spans="1:5" s="11" customFormat="1" ht="115.5" customHeight="1" x14ac:dyDescent="0.3">
      <c r="A150" s="14" t="s">
        <v>282</v>
      </c>
      <c r="B150" s="15" t="s">
        <v>283</v>
      </c>
      <c r="C150" s="27">
        <f>C151</f>
        <v>6600</v>
      </c>
      <c r="D150" s="27">
        <f t="shared" ref="D150:E152" si="9">D151</f>
        <v>0</v>
      </c>
      <c r="E150" s="27">
        <f t="shared" si="9"/>
        <v>0</v>
      </c>
    </row>
    <row r="151" spans="1:5" s="11" customFormat="1" ht="144" customHeight="1" x14ac:dyDescent="0.3">
      <c r="A151" s="14" t="s">
        <v>284</v>
      </c>
      <c r="B151" s="15" t="s">
        <v>285</v>
      </c>
      <c r="C151" s="27">
        <f>C152</f>
        <v>6600</v>
      </c>
      <c r="D151" s="27">
        <f t="shared" si="9"/>
        <v>0</v>
      </c>
      <c r="E151" s="27">
        <f t="shared" si="9"/>
        <v>0</v>
      </c>
    </row>
    <row r="152" spans="1:5" s="11" customFormat="1" ht="139.5" customHeight="1" x14ac:dyDescent="0.3">
      <c r="A152" s="14" t="s">
        <v>287</v>
      </c>
      <c r="B152" s="15" t="s">
        <v>286</v>
      </c>
      <c r="C152" s="27">
        <f>C153</f>
        <v>6600</v>
      </c>
      <c r="D152" s="27">
        <f t="shared" si="9"/>
        <v>0</v>
      </c>
      <c r="E152" s="27">
        <f t="shared" si="9"/>
        <v>0</v>
      </c>
    </row>
    <row r="153" spans="1:5" ht="66.75" customHeight="1" x14ac:dyDescent="0.3">
      <c r="A153" s="14" t="s">
        <v>289</v>
      </c>
      <c r="B153" s="15" t="s">
        <v>288</v>
      </c>
      <c r="C153" s="27">
        <v>6600</v>
      </c>
      <c r="D153" s="27">
        <v>0</v>
      </c>
      <c r="E153" s="27">
        <v>0</v>
      </c>
    </row>
  </sheetData>
  <autoFilter ref="A12:E147"/>
  <mergeCells count="4">
    <mergeCell ref="B10:B11"/>
    <mergeCell ref="A10:A11"/>
    <mergeCell ref="A8:E8"/>
    <mergeCell ref="C10:E10"/>
  </mergeCells>
  <pageMargins left="0.78740157480314965" right="0.78740157480314965" top="0.78740157480314965" bottom="0.78740157480314965" header="0.31496062992125984" footer="0.31496062992125984"/>
  <pageSetup paperSize="9" scale="86" fitToHeight="0"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Лист1!Print_Titles</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Лапицкая Елена Викторовна</dc:creator>
  <cp:lastModifiedBy>Рыженкова Елена Николаевна</cp:lastModifiedBy>
  <cp:lastPrinted>2019-09-19T06:20:43Z</cp:lastPrinted>
  <dcterms:created xsi:type="dcterms:W3CDTF">2016-10-28T11:27:51Z</dcterms:created>
  <dcterms:modified xsi:type="dcterms:W3CDTF">2019-09-19T06:23:15Z</dcterms:modified>
</cp:coreProperties>
</file>