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0815"/>
  </bookViews>
  <sheets>
    <sheet name="2022 год" sheetId="1" r:id="rId1"/>
  </sheets>
  <definedNames>
    <definedName name="_xlnm._FilterDatabase" localSheetId="0" hidden="1">'2022 год'!$A$14:$K$96</definedName>
    <definedName name="_xlnm.Print_Titles" localSheetId="0">'2022 год'!$5:$7</definedName>
    <definedName name="_xlnm.Print_Area" localSheetId="0">'2022 год'!$A$1:$K$99</definedName>
  </definedNames>
  <calcPr calcId="145621"/>
</workbook>
</file>

<file path=xl/calcChain.xml><?xml version="1.0" encoding="utf-8"?>
<calcChain xmlns="http://schemas.openxmlformats.org/spreadsheetml/2006/main">
  <c r="D8" i="1" l="1"/>
  <c r="G8" i="1"/>
  <c r="C11" i="1"/>
  <c r="F11" i="1"/>
  <c r="E12" i="1"/>
  <c r="E8" i="1" s="1"/>
  <c r="H12" i="1"/>
  <c r="F12" i="1" s="1"/>
  <c r="C13" i="1"/>
  <c r="F13" i="1"/>
  <c r="C17" i="1"/>
  <c r="E17" i="1"/>
  <c r="F17" i="1"/>
  <c r="H17" i="1"/>
  <c r="K17" i="1" s="1"/>
  <c r="D18" i="1"/>
  <c r="G18" i="1"/>
  <c r="J18" i="1" s="1"/>
  <c r="I18" i="1"/>
  <c r="D19" i="1"/>
  <c r="G19" i="1"/>
  <c r="I19" i="1"/>
  <c r="K19" i="1"/>
  <c r="D20" i="1"/>
  <c r="G20" i="1"/>
  <c r="I20" i="1"/>
  <c r="K20" i="1"/>
  <c r="D21" i="1"/>
  <c r="G21" i="1"/>
  <c r="I21" i="1"/>
  <c r="K21" i="1"/>
  <c r="D22" i="1"/>
  <c r="G22" i="1"/>
  <c r="I22" i="1"/>
  <c r="K22" i="1"/>
  <c r="D23" i="1"/>
  <c r="G23" i="1"/>
  <c r="I23" i="1"/>
  <c r="K23" i="1"/>
  <c r="D24" i="1"/>
  <c r="G24" i="1"/>
  <c r="J24" i="1" s="1"/>
  <c r="I24" i="1"/>
  <c r="D25" i="1"/>
  <c r="G25" i="1"/>
  <c r="I25" i="1"/>
  <c r="D26" i="1"/>
  <c r="G26" i="1"/>
  <c r="J26" i="1" s="1"/>
  <c r="I26" i="1"/>
  <c r="D27" i="1"/>
  <c r="G27" i="1"/>
  <c r="I27" i="1"/>
  <c r="K27" i="1"/>
  <c r="C28" i="1"/>
  <c r="E28" i="1"/>
  <c r="F28" i="1"/>
  <c r="H28" i="1"/>
  <c r="D29" i="1"/>
  <c r="G29" i="1"/>
  <c r="I29" i="1"/>
  <c r="K29" i="1"/>
  <c r="C30" i="1"/>
  <c r="E30" i="1"/>
  <c r="F30" i="1"/>
  <c r="H30" i="1"/>
  <c r="D31" i="1"/>
  <c r="G31" i="1"/>
  <c r="I31" i="1"/>
  <c r="D32" i="1"/>
  <c r="G32" i="1"/>
  <c r="I32" i="1"/>
  <c r="D33" i="1"/>
  <c r="G33" i="1"/>
  <c r="I33" i="1"/>
  <c r="D34" i="1"/>
  <c r="G34" i="1"/>
  <c r="I34" i="1"/>
  <c r="C35" i="1"/>
  <c r="F35" i="1"/>
  <c r="D36" i="1"/>
  <c r="G36" i="1"/>
  <c r="I36" i="1"/>
  <c r="K36" i="1"/>
  <c r="D37" i="1"/>
  <c r="G37" i="1"/>
  <c r="I37" i="1"/>
  <c r="D38" i="1"/>
  <c r="G38" i="1"/>
  <c r="I38" i="1"/>
  <c r="K38" i="1"/>
  <c r="D39" i="1"/>
  <c r="G39" i="1"/>
  <c r="I39" i="1"/>
  <c r="K39" i="1"/>
  <c r="D40" i="1"/>
  <c r="G40" i="1"/>
  <c r="I40" i="1"/>
  <c r="K40" i="1"/>
  <c r="D41" i="1"/>
  <c r="G41" i="1"/>
  <c r="I41" i="1"/>
  <c r="K41" i="1"/>
  <c r="E42" i="1"/>
  <c r="D42" i="1" s="1"/>
  <c r="H42" i="1"/>
  <c r="H35" i="1" s="1"/>
  <c r="I42" i="1"/>
  <c r="D43" i="1"/>
  <c r="G43" i="1"/>
  <c r="J43" i="1" s="1"/>
  <c r="I43" i="1"/>
  <c r="D44" i="1"/>
  <c r="G44" i="1"/>
  <c r="I44" i="1"/>
  <c r="D45" i="1"/>
  <c r="G45" i="1"/>
  <c r="I45" i="1"/>
  <c r="K45" i="1"/>
  <c r="C46" i="1"/>
  <c r="E47" i="1"/>
  <c r="K47" i="1" s="1"/>
  <c r="F47" i="1"/>
  <c r="I47" i="1" s="1"/>
  <c r="H47" i="1"/>
  <c r="H46" i="1" s="1"/>
  <c r="E48" i="1"/>
  <c r="D48" i="1" s="1"/>
  <c r="G48" i="1"/>
  <c r="H48" i="1"/>
  <c r="I48" i="1"/>
  <c r="D49" i="1"/>
  <c r="G49" i="1"/>
  <c r="I49" i="1"/>
  <c r="K49" i="1"/>
  <c r="D50" i="1"/>
  <c r="G50" i="1"/>
  <c r="I50" i="1"/>
  <c r="C51" i="1"/>
  <c r="E51" i="1"/>
  <c r="F51" i="1"/>
  <c r="H51" i="1"/>
  <c r="D52" i="1"/>
  <c r="G52" i="1"/>
  <c r="I52" i="1"/>
  <c r="K52" i="1"/>
  <c r="D53" i="1"/>
  <c r="G53" i="1"/>
  <c r="I53" i="1"/>
  <c r="K53" i="1"/>
  <c r="C54" i="1"/>
  <c r="E54" i="1"/>
  <c r="F54" i="1"/>
  <c r="H54" i="1"/>
  <c r="D55" i="1"/>
  <c r="G55" i="1"/>
  <c r="I55" i="1"/>
  <c r="K55" i="1"/>
  <c r="D56" i="1"/>
  <c r="G56" i="1"/>
  <c r="I56" i="1"/>
  <c r="K56" i="1"/>
  <c r="D57" i="1"/>
  <c r="G57" i="1"/>
  <c r="I57" i="1"/>
  <c r="K57" i="1"/>
  <c r="D58" i="1"/>
  <c r="G58" i="1"/>
  <c r="J58" i="1" s="1"/>
  <c r="I58" i="1"/>
  <c r="K58" i="1"/>
  <c r="D59" i="1"/>
  <c r="G59" i="1"/>
  <c r="I59" i="1"/>
  <c r="K59" i="1"/>
  <c r="D60" i="1"/>
  <c r="G60" i="1"/>
  <c r="J60" i="1" s="1"/>
  <c r="I60" i="1"/>
  <c r="D61" i="1"/>
  <c r="G61" i="1"/>
  <c r="I61" i="1"/>
  <c r="D62" i="1"/>
  <c r="G62" i="1"/>
  <c r="I62" i="1"/>
  <c r="K62" i="1"/>
  <c r="C63" i="1"/>
  <c r="E63" i="1"/>
  <c r="F63" i="1"/>
  <c r="I63" i="1" s="1"/>
  <c r="H63" i="1"/>
  <c r="D64" i="1"/>
  <c r="G64" i="1"/>
  <c r="I64" i="1"/>
  <c r="K64" i="1"/>
  <c r="D65" i="1"/>
  <c r="G65" i="1"/>
  <c r="I65" i="1"/>
  <c r="D66" i="1"/>
  <c r="G66" i="1"/>
  <c r="I66" i="1"/>
  <c r="K66" i="1"/>
  <c r="C67" i="1"/>
  <c r="E67" i="1"/>
  <c r="F67" i="1"/>
  <c r="H67" i="1"/>
  <c r="D68" i="1"/>
  <c r="G68" i="1"/>
  <c r="I68" i="1"/>
  <c r="K68" i="1"/>
  <c r="D69" i="1"/>
  <c r="G69" i="1"/>
  <c r="I69" i="1"/>
  <c r="K69" i="1"/>
  <c r="D70" i="1"/>
  <c r="G70" i="1"/>
  <c r="I70" i="1"/>
  <c r="D71" i="1"/>
  <c r="G71" i="1"/>
  <c r="I71" i="1"/>
  <c r="K71" i="1"/>
  <c r="D72" i="1"/>
  <c r="J72" i="1" s="1"/>
  <c r="G72" i="1"/>
  <c r="I72" i="1"/>
  <c r="D73" i="1"/>
  <c r="G73" i="1"/>
  <c r="J73" i="1" s="1"/>
  <c r="I73" i="1"/>
  <c r="D74" i="1"/>
  <c r="G74" i="1"/>
  <c r="I74" i="1"/>
  <c r="K74" i="1"/>
  <c r="C75" i="1"/>
  <c r="F75" i="1"/>
  <c r="D76" i="1"/>
  <c r="G76" i="1"/>
  <c r="I76" i="1"/>
  <c r="K76" i="1"/>
  <c r="D77" i="1"/>
  <c r="G77" i="1"/>
  <c r="I77" i="1"/>
  <c r="E78" i="1"/>
  <c r="H78" i="1"/>
  <c r="G78" i="1" s="1"/>
  <c r="I78" i="1"/>
  <c r="K78" i="1"/>
  <c r="D79" i="1"/>
  <c r="G79" i="1"/>
  <c r="J79" i="1" s="1"/>
  <c r="I79" i="1"/>
  <c r="K79" i="1"/>
  <c r="E80" i="1"/>
  <c r="D80" i="1" s="1"/>
  <c r="H80" i="1"/>
  <c r="K80" i="1" s="1"/>
  <c r="I80" i="1"/>
  <c r="C81" i="1"/>
  <c r="E81" i="1"/>
  <c r="F81" i="1"/>
  <c r="H81" i="1"/>
  <c r="D82" i="1"/>
  <c r="G82" i="1"/>
  <c r="I82" i="1"/>
  <c r="D83" i="1"/>
  <c r="G83" i="1"/>
  <c r="I83" i="1"/>
  <c r="K83" i="1"/>
  <c r="D84" i="1"/>
  <c r="G84" i="1"/>
  <c r="I84" i="1"/>
  <c r="K84" i="1"/>
  <c r="D85" i="1"/>
  <c r="G85" i="1"/>
  <c r="I85" i="1"/>
  <c r="C86" i="1"/>
  <c r="E86" i="1"/>
  <c r="F86" i="1"/>
  <c r="H86" i="1"/>
  <c r="D87" i="1"/>
  <c r="G87" i="1"/>
  <c r="I87" i="1"/>
  <c r="D88" i="1"/>
  <c r="G88" i="1"/>
  <c r="I88" i="1"/>
  <c r="C90" i="1"/>
  <c r="E90" i="1"/>
  <c r="F90" i="1"/>
  <c r="H90" i="1"/>
  <c r="D91" i="1"/>
  <c r="D90" i="1" s="1"/>
  <c r="G91" i="1"/>
  <c r="I91" i="1"/>
  <c r="C92" i="1"/>
  <c r="E92" i="1"/>
  <c r="F92" i="1"/>
  <c r="H92" i="1"/>
  <c r="D93" i="1"/>
  <c r="G93" i="1"/>
  <c r="I93" i="1"/>
  <c r="D94" i="1"/>
  <c r="G94" i="1"/>
  <c r="I94" i="1"/>
  <c r="D95" i="1"/>
  <c r="G95" i="1"/>
  <c r="I95" i="1"/>
  <c r="K95" i="1"/>
  <c r="I86" i="1" l="1"/>
  <c r="J68" i="1"/>
  <c r="J66" i="1"/>
  <c r="G51" i="1"/>
  <c r="J25" i="1"/>
  <c r="J61" i="1"/>
  <c r="J20" i="1"/>
  <c r="J65" i="1"/>
  <c r="J94" i="1"/>
  <c r="J74" i="1"/>
  <c r="C89" i="1"/>
  <c r="D81" i="1"/>
  <c r="D63" i="1"/>
  <c r="K81" i="1"/>
  <c r="J53" i="1"/>
  <c r="I67" i="1"/>
  <c r="K54" i="1"/>
  <c r="J85" i="1"/>
  <c r="J69" i="1"/>
  <c r="J50" i="1"/>
  <c r="D35" i="1"/>
  <c r="I30" i="1"/>
  <c r="K92" i="1"/>
  <c r="G90" i="1"/>
  <c r="J90" i="1" s="1"/>
  <c r="D92" i="1"/>
  <c r="G92" i="1"/>
  <c r="J44" i="1"/>
  <c r="J21" i="1"/>
  <c r="D86" i="1"/>
  <c r="J77" i="1"/>
  <c r="J48" i="1"/>
  <c r="J41" i="1"/>
  <c r="J76" i="1"/>
  <c r="G54" i="1"/>
  <c r="G17" i="1"/>
  <c r="J59" i="1"/>
  <c r="J57" i="1"/>
  <c r="J55" i="1"/>
  <c r="I51" i="1"/>
  <c r="J32" i="1"/>
  <c r="I54" i="1"/>
  <c r="J40" i="1"/>
  <c r="J38" i="1"/>
  <c r="J36" i="1"/>
  <c r="I17" i="1"/>
  <c r="K67" i="1"/>
  <c r="K63" i="1"/>
  <c r="J19" i="1"/>
  <c r="J49" i="1"/>
  <c r="F89" i="1"/>
  <c r="I89" i="1" s="1"/>
  <c r="I81" i="1"/>
  <c r="J37" i="1"/>
  <c r="J91" i="1"/>
  <c r="J87" i="1"/>
  <c r="G80" i="1"/>
  <c r="J80" i="1" s="1"/>
  <c r="D67" i="1"/>
  <c r="J64" i="1"/>
  <c r="J62" i="1"/>
  <c r="D54" i="1"/>
  <c r="J54" i="1" s="1"/>
  <c r="K51" i="1"/>
  <c r="I35" i="1"/>
  <c r="J33" i="1"/>
  <c r="D17" i="1"/>
  <c r="J17" i="1" s="1"/>
  <c r="I90" i="1"/>
  <c r="J83" i="1"/>
  <c r="J71" i="1"/>
  <c r="J45" i="1"/>
  <c r="J39" i="1"/>
  <c r="D30" i="1"/>
  <c r="J27" i="1"/>
  <c r="E75" i="1"/>
  <c r="E89" i="1" s="1"/>
  <c r="K28" i="1"/>
  <c r="J23" i="1"/>
  <c r="J95" i="1"/>
  <c r="J93" i="1"/>
  <c r="J88" i="1"/>
  <c r="G86" i="1"/>
  <c r="D78" i="1"/>
  <c r="J78" i="1" s="1"/>
  <c r="J56" i="1"/>
  <c r="J34" i="1"/>
  <c r="I28" i="1"/>
  <c r="H8" i="1"/>
  <c r="H75" i="1"/>
  <c r="H15" i="1" s="1"/>
  <c r="F9" i="1"/>
  <c r="I92" i="1"/>
  <c r="J84" i="1"/>
  <c r="J82" i="1"/>
  <c r="I75" i="1"/>
  <c r="J70" i="1"/>
  <c r="J52" i="1"/>
  <c r="K48" i="1"/>
  <c r="D28" i="1"/>
  <c r="J22" i="1"/>
  <c r="I13" i="1"/>
  <c r="J92" i="1"/>
  <c r="F8" i="1"/>
  <c r="C8" i="1"/>
  <c r="G35" i="1"/>
  <c r="C9" i="1"/>
  <c r="E35" i="1"/>
  <c r="K35" i="1" s="1"/>
  <c r="G81" i="1"/>
  <c r="J81" i="1" s="1"/>
  <c r="G47" i="1"/>
  <c r="G42" i="1"/>
  <c r="J42" i="1" s="1"/>
  <c r="G28" i="1"/>
  <c r="D51" i="1"/>
  <c r="J51" i="1" s="1"/>
  <c r="F46" i="1"/>
  <c r="G67" i="1"/>
  <c r="G63" i="1"/>
  <c r="J63" i="1" s="1"/>
  <c r="E46" i="1"/>
  <c r="K46" i="1" s="1"/>
  <c r="J31" i="1"/>
  <c r="G30" i="1"/>
  <c r="C15" i="1"/>
  <c r="C12" i="1"/>
  <c r="I12" i="1" s="1"/>
  <c r="D47" i="1"/>
  <c r="D46" i="1" s="1"/>
  <c r="I11" i="1"/>
  <c r="K42" i="1"/>
  <c r="J86" i="1" l="1"/>
  <c r="J67" i="1"/>
  <c r="J35" i="1"/>
  <c r="J30" i="1"/>
  <c r="G75" i="1"/>
  <c r="K75" i="1"/>
  <c r="H89" i="1"/>
  <c r="D75" i="1"/>
  <c r="J75" i="1" s="1"/>
  <c r="I46" i="1"/>
  <c r="G46" i="1"/>
  <c r="J46" i="1" s="1"/>
  <c r="F15" i="1"/>
  <c r="I15" i="1" s="1"/>
  <c r="E15" i="1"/>
  <c r="E98" i="1" s="1"/>
  <c r="I8" i="1"/>
  <c r="J47" i="1"/>
  <c r="D89" i="1" l="1"/>
  <c r="K89" i="1"/>
  <c r="G89" i="1"/>
  <c r="J89" i="1" s="1"/>
  <c r="G15" i="1"/>
  <c r="D15" i="1"/>
  <c r="C16" i="1" s="1"/>
  <c r="F16" i="1"/>
  <c r="K15" i="1"/>
  <c r="J15" i="1" l="1"/>
</calcChain>
</file>

<file path=xl/sharedStrings.xml><?xml version="1.0" encoding="utf-8"?>
<sst xmlns="http://schemas.openxmlformats.org/spreadsheetml/2006/main" count="180" uniqueCount="177">
  <si>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</si>
  <si>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</si>
  <si>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</si>
  <si>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</si>
  <si>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</si>
  <si>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</si>
  <si>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БЮДЖЕТНОЙ СИСТЕМЫ РОССИЙСКОЙ ФЕДЕРАЦИИ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</si>
  <si>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</si>
  <si>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</si>
  <si>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</si>
  <si>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</si>
  <si>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</si>
  <si>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ВСЕГО ПО СОЦИАЛЬНО-КУЛЬТУРНОЙ СФЕРЕ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</si>
  <si>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</si>
  <si>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</si>
  <si>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</si>
  <si>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</si>
  <si>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</si>
  <si>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</si>
  <si>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</si>
  <si>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</si>
  <si>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</si>
  <si>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</si>
  <si>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</si>
  <si>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</si>
  <si>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</si>
  <si>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</si>
  <si>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</si>
  <si>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</si>
  <si>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</si>
  <si>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</si>
  <si>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</si>
  <si>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</si>
  <si>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</si>
  <si>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</si>
  <si>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</si>
  <si>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</si>
  <si>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</si>
  <si>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</si>
  <si>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</si>
  <si>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</si>
  <si>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</si>
  <si>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</si>
  <si>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</si>
  <si>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</si>
  <si>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</si>
  <si>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</si>
  <si>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</si>
  <si>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</si>
  <si>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</si>
  <si>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</si>
  <si>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</si>
  <si>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</si>
  <si>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</si>
  <si>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</si>
  <si>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</si>
  <si>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</si>
  <si>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</si>
  <si>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</si>
  <si>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</si>
  <si>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</si>
  <si>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</si>
  <si>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</si>
  <si>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</si>
  <si>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</si>
  <si>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</si>
  <si>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</si>
  <si>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</t>
  </si>
  <si>
    <t>0707</t>
  </si>
  <si>
    <t>Высшее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</si>
  <si>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</si>
  <si>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</si>
  <si>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</si>
  <si>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</si>
  <si>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</si>
  <si>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</si>
  <si>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</si>
  <si>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</si>
  <si>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</si>
  <si>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</si>
  <si>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</si>
  <si>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</si>
  <si>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</si>
  <si>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</si>
  <si>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</si>
  <si>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</si>
  <si>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</si>
  <si>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</si>
  <si>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</si>
  <si>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</si>
  <si>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</si>
  <si>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</si>
  <si>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</si>
  <si>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</si>
  <si>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</si>
  <si>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</si>
  <si>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</si>
  <si>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</si>
  <si>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</si>
  <si>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</si>
  <si>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</si>
  <si>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</si>
  <si>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</si>
  <si>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</si>
  <si>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</si>
  <si>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</si>
  <si>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</si>
  <si>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</si>
  <si>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</si>
  <si>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</si>
  <si>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</si>
  <si>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</si>
  <si>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</si>
  <si>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</si>
  <si>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</si>
  <si>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</si>
  <si>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</si>
  <si>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</si>
  <si>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</si>
  <si>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</si>
  <si>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</si>
  <si>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</si>
  <si>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</si>
  <si>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Миграционная политика</t>
  </si>
  <si>
    <t>0311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</si>
  <si>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</si>
  <si>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</si>
  <si>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</si>
  <si>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</si>
  <si>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</si>
  <si>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</si>
  <si>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</si>
  <si>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</si>
  <si>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</si>
  <si>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</si>
  <si>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</si>
  <si>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</si>
  <si>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</si>
  <si>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</si>
  <si>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</si>
  <si>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</si>
  <si>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Международные отношения и международное сотрудничество</t>
  </si>
  <si>
    <t>0108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</si>
  <si>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</si>
  <si>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</si>
  <si>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</si>
  <si>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</si>
  <si>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</si>
  <si>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</si>
  <si>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</si>
  <si>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</si>
  <si>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</si>
  <si>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</si>
  <si>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</si>
  <si>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</si>
  <si>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</si>
  <si>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</si>
  <si>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проверка формул</t>
  </si>
  <si>
    <t>РАСХОДЫ (всего)</t>
  </si>
  <si>
    <t>Доходы от возврата остатков межбюджетных трансфертов прошлых лет, возврат остатков межбюджетных трансфертов прошлых лет</t>
  </si>
  <si>
    <t>Безвозмездные поступления от других бюджетов, корпорации, прочие</t>
  </si>
  <si>
    <t>Налоговые и неналоговые доходы</t>
  </si>
  <si>
    <t>в том числе:</t>
  </si>
  <si>
    <t>ДОХОДЫ (всего)</t>
  </si>
  <si>
    <t>% исполнения расходов за счет безвозмездных поступлений</t>
  </si>
  <si>
    <t>% исполнения расходов  за счет собственных средств</t>
  </si>
  <si>
    <t>% исполнения плана года</t>
  </si>
  <si>
    <t>в т.ч. за счет безвозмездных поступлений</t>
  </si>
  <si>
    <t>в т.ч. за счет собственных средств</t>
  </si>
  <si>
    <t>Исполнено, всего</t>
  </si>
  <si>
    <t>Назначено на год, всего</t>
  </si>
  <si>
    <t>на 01.01.2023</t>
  </si>
  <si>
    <t>Наименование раздела, подраздела</t>
  </si>
  <si>
    <t>Раздел, подраздел</t>
  </si>
  <si>
    <t>тыс. руб.</t>
  </si>
  <si>
    <t>Информация об исполнении областного бюджета Ленинградской области на 01.01.2023 (за счет собственных средств и безвозмездных поступлений текущего года)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</si>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</sst>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Arial Cyr"/>
      <charset val="204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5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horizontal="center" vertical="top"/>
    </xf>
    <xf numFmtId="164" fontId="1" fillId="2" borderId="0" xfId="1" applyNumberFormat="1" applyFont="1" applyFill="1" applyBorder="1" applyAlignment="1">
      <alignment horizontal="center" vertical="top" wrapText="1" shrinkToFit="1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 vertical="top" wrapText="1" shrinkToFit="1"/>
    </xf>
    <xf numFmtId="164" fontId="1" fillId="2" borderId="2" xfId="1" applyNumberFormat="1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left" vertical="top" wrapText="1" shrinkToFit="1"/>
    </xf>
    <xf numFmtId="49" fontId="1" fillId="2" borderId="2" xfId="0" applyNumberFormat="1" applyFont="1" applyFill="1" applyBorder="1" applyAlignment="1">
      <alignment horizontal="center" vertical="top" wrapText="1" shrinkToFit="1"/>
    </xf>
    <xf numFmtId="164" fontId="2" fillId="2" borderId="2" xfId="0" applyNumberFormat="1" applyFont="1" applyFill="1" applyBorder="1" applyAlignment="1">
      <alignment horizontal="center" vertical="top" wrapText="1" shrinkToFit="1"/>
    </xf>
    <xf numFmtId="164" fontId="2" fillId="2" borderId="2" xfId="1" applyNumberFormat="1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center" vertical="top" wrapText="1" shrinkToFi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4" fontId="1" fillId="2" borderId="2" xfId="0" applyNumberFormat="1" applyFont="1" applyFill="1" applyBorder="1" applyAlignment="1">
      <alignment horizontal="center" vertical="top" wrapText="1" shrinkToFit="1"/>
    </xf>
    <xf numFmtId="4" fontId="2" fillId="2" borderId="2" xfId="0" applyNumberFormat="1" applyFont="1" applyFill="1" applyBorder="1" applyAlignment="1">
      <alignment horizontal="center" vertical="top" wrapText="1" shrinkToFit="1"/>
    </xf>
    <xf numFmtId="0" fontId="4" fillId="2" borderId="2" xfId="0" applyFont="1" applyFill="1" applyBorder="1" applyAlignment="1">
      <alignment horizontal="left" vertical="top" wrapText="1" shrinkToFit="1"/>
    </xf>
    <xf numFmtId="0" fontId="1" fillId="2" borderId="0" xfId="0" applyFont="1" applyFill="1" applyAlignment="1">
      <alignment horizontal="right" vertical="top" shrinkToFit="1"/>
    </xf>
    <xf numFmtId="0" fontId="1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164" fontId="1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8" xfId="0" applyNumberFormat="1" applyFont="1" applyFill="1" applyBorder="1" applyAlignment="1">
      <alignment horizontal="center" vertical="top" wrapText="1" shrinkToFit="1"/>
    </xf>
    <xf numFmtId="0" fontId="1" fillId="2" borderId="4" xfId="0" applyNumberFormat="1" applyFont="1" applyFill="1" applyBorder="1" applyAlignment="1">
      <alignment horizontal="center" vertical="top" wrapText="1" shrinkToFit="1"/>
    </xf>
    <xf numFmtId="0" fontId="1" fillId="2" borderId="3" xfId="0" applyNumberFormat="1" applyFont="1" applyFill="1" applyBorder="1" applyAlignment="1">
      <alignment horizontal="center" vertical="top" wrapText="1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164" fontId="2" fillId="2" borderId="2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topLeftCell="A7" zoomScale="70" zoomScaleNormal="70" workbookViewId="0">
      <selection activeCell="K1" sqref="K1"/>
    </sheetView>
  </sheetViews>
  <sheetFormatPr defaultRowHeight="18.75" x14ac:dyDescent="0.2"/>
  <cols>
    <col min="1" max="1" width="14" style="2" customWidth="1"/>
    <col min="2" max="2" width="116.7109375" style="4" customWidth="1"/>
    <col min="3" max="3" width="20.85546875" style="3" customWidth="1"/>
    <col min="4" max="4" width="20.140625" style="2" customWidth="1"/>
    <col min="5" max="5" width="20.42578125" style="2" customWidth="1"/>
    <col min="6" max="6" width="19" style="2" customWidth="1"/>
    <col min="7" max="7" width="19.42578125" style="2" customWidth="1"/>
    <col min="8" max="8" width="19.5703125" style="2" customWidth="1"/>
    <col min="9" max="9" width="16.28515625" style="2" customWidth="1"/>
    <col min="10" max="10" width="19.42578125" style="2" customWidth="1"/>
    <col min="11" max="11" width="20.28515625" style="2" customWidth="1"/>
    <col min="12" max="12" width="9.140625" style="1"/>
    <col min="13" max="13" width="11.5703125" style="1" bestFit="1" customWidth="1"/>
    <col min="14" max="16384" width="9.140625" style="1"/>
  </cols>
  <sheetData>
    <row r="1" spans="1:11" ht="19.5" customHeight="1" x14ac:dyDescent="0.2">
      <c r="E1" s="3"/>
      <c r="G1" s="3"/>
      <c r="H1" s="44"/>
      <c r="I1" s="44"/>
      <c r="J1" s="44"/>
      <c r="K1" s="32" t="s">
        <v>176</v>
      </c>
    </row>
    <row r="2" spans="1:11" ht="25.5" customHeight="1" x14ac:dyDescent="0.2">
      <c r="A2" s="34" t="s">
        <v>175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 x14ac:dyDescent="0.2">
      <c r="A4" s="29"/>
      <c r="E4" s="3"/>
      <c r="F4" s="3"/>
      <c r="G4" s="31"/>
      <c r="H4" s="30"/>
      <c r="I4" s="29"/>
      <c r="J4" s="29"/>
      <c r="K4" s="28" t="s">
        <v>174</v>
      </c>
    </row>
    <row r="5" spans="1:11" ht="18.75" customHeight="1" x14ac:dyDescent="0.2">
      <c r="A5" s="36" t="s">
        <v>173</v>
      </c>
      <c r="B5" s="37" t="s">
        <v>172</v>
      </c>
      <c r="C5" s="40" t="s">
        <v>171</v>
      </c>
      <c r="D5" s="41"/>
      <c r="E5" s="41"/>
      <c r="F5" s="41"/>
      <c r="G5" s="41"/>
      <c r="H5" s="41"/>
      <c r="I5" s="41"/>
      <c r="J5" s="41"/>
      <c r="K5" s="42"/>
    </row>
    <row r="6" spans="1:11" ht="13.15" customHeight="1" x14ac:dyDescent="0.2">
      <c r="A6" s="36"/>
      <c r="B6" s="38"/>
      <c r="C6" s="43" t="s">
        <v>170</v>
      </c>
      <c r="D6" s="36" t="s">
        <v>168</v>
      </c>
      <c r="E6" s="36" t="s">
        <v>167</v>
      </c>
      <c r="F6" s="43" t="s">
        <v>169</v>
      </c>
      <c r="G6" s="36" t="s">
        <v>168</v>
      </c>
      <c r="H6" s="36" t="s">
        <v>167</v>
      </c>
      <c r="I6" s="36" t="s">
        <v>166</v>
      </c>
      <c r="J6" s="36" t="s">
        <v>165</v>
      </c>
      <c r="K6" s="36" t="s">
        <v>164</v>
      </c>
    </row>
    <row r="7" spans="1:11" ht="73.5" customHeight="1" x14ac:dyDescent="0.2">
      <c r="A7" s="36"/>
      <c r="B7" s="39"/>
      <c r="C7" s="43"/>
      <c r="D7" s="36"/>
      <c r="E7" s="36"/>
      <c r="F7" s="43"/>
      <c r="G7" s="36"/>
      <c r="H7" s="36"/>
      <c r="I7" s="36"/>
      <c r="J7" s="36"/>
      <c r="K7" s="36"/>
    </row>
    <row r="8" spans="1:11" ht="18.75" customHeight="1" x14ac:dyDescent="0.2">
      <c r="A8" s="24"/>
      <c r="B8" s="16" t="s">
        <v>163</v>
      </c>
      <c r="C8" s="15">
        <f t="shared" ref="C8:H8" si="0">C11+C12+C13</f>
        <v>180379955</v>
      </c>
      <c r="D8" s="15">
        <f t="shared" si="0"/>
        <v>154175063.69999999</v>
      </c>
      <c r="E8" s="15">
        <f t="shared" si="0"/>
        <v>26204891.300000001</v>
      </c>
      <c r="F8" s="15">
        <f t="shared" si="0"/>
        <v>192240126.29999998</v>
      </c>
      <c r="G8" s="15">
        <f t="shared" si="0"/>
        <v>165592932.69999999</v>
      </c>
      <c r="H8" s="15">
        <f t="shared" si="0"/>
        <v>26647193.600000001</v>
      </c>
      <c r="I8" s="14">
        <f>F8/C8*100</f>
        <v>106.57510492227364</v>
      </c>
      <c r="J8" s="14"/>
      <c r="K8" s="14"/>
    </row>
    <row r="9" spans="1:11" ht="20.25" hidden="1" customHeight="1" x14ac:dyDescent="0.2">
      <c r="A9" s="24"/>
      <c r="B9" s="23" t="s">
        <v>157</v>
      </c>
      <c r="C9" s="15">
        <f>D8+E8</f>
        <v>180379955</v>
      </c>
      <c r="D9" s="15"/>
      <c r="E9" s="15"/>
      <c r="F9" s="15">
        <f>G8+H8</f>
        <v>192240126.29999998</v>
      </c>
      <c r="G9" s="15"/>
      <c r="H9" s="15"/>
      <c r="I9" s="14"/>
      <c r="J9" s="14"/>
      <c r="K9" s="14"/>
    </row>
    <row r="10" spans="1:11" ht="24.75" customHeight="1" x14ac:dyDescent="0.2">
      <c r="A10" s="24"/>
      <c r="B10" s="12" t="s">
        <v>162</v>
      </c>
      <c r="C10" s="10"/>
      <c r="D10" s="25"/>
      <c r="E10" s="15"/>
      <c r="F10" s="15"/>
      <c r="G10" s="15"/>
      <c r="H10" s="15"/>
      <c r="I10" s="14"/>
      <c r="J10" s="14"/>
      <c r="K10" s="14"/>
    </row>
    <row r="11" spans="1:11" ht="18.75" customHeight="1" x14ac:dyDescent="0.2">
      <c r="A11" s="24"/>
      <c r="B11" s="27" t="s">
        <v>161</v>
      </c>
      <c r="C11" s="11">
        <f>D11</f>
        <v>154175063.69999999</v>
      </c>
      <c r="D11" s="11">
        <v>154175063.69999999</v>
      </c>
      <c r="E11" s="11"/>
      <c r="F11" s="11">
        <f>G11</f>
        <v>165592932.69999999</v>
      </c>
      <c r="G11" s="11">
        <v>165592932.69999999</v>
      </c>
      <c r="H11" s="11"/>
      <c r="I11" s="10">
        <f>F11/C11*100</f>
        <v>107.40578192477179</v>
      </c>
      <c r="J11" s="10"/>
      <c r="K11" s="10"/>
    </row>
    <row r="12" spans="1:11" ht="20.25" customHeight="1" x14ac:dyDescent="0.2">
      <c r="A12" s="24"/>
      <c r="B12" s="27" t="s">
        <v>160</v>
      </c>
      <c r="C12" s="11">
        <f>E12</f>
        <v>25720835.900000002</v>
      </c>
      <c r="D12" s="11"/>
      <c r="E12" s="11">
        <f>26204891.3-E13</f>
        <v>25720835.900000002</v>
      </c>
      <c r="F12" s="11">
        <f>H12</f>
        <v>26156220.5</v>
      </c>
      <c r="G12" s="11"/>
      <c r="H12" s="11">
        <f>26647193.6-H13</f>
        <v>26156220.5</v>
      </c>
      <c r="I12" s="10">
        <f>F12/C12*100</f>
        <v>101.69273114486921</v>
      </c>
      <c r="J12" s="10"/>
      <c r="K12" s="10"/>
    </row>
    <row r="13" spans="1:11" ht="45.75" customHeight="1" x14ac:dyDescent="0.2">
      <c r="A13" s="24"/>
      <c r="B13" s="27" t="s">
        <v>159</v>
      </c>
      <c r="C13" s="11">
        <f>E13</f>
        <v>484055.4</v>
      </c>
      <c r="D13" s="11"/>
      <c r="E13" s="11">
        <v>484055.4</v>
      </c>
      <c r="F13" s="11">
        <f>H13</f>
        <v>490973.10000000003</v>
      </c>
      <c r="G13" s="11"/>
      <c r="H13" s="11">
        <v>490973.10000000003</v>
      </c>
      <c r="I13" s="10">
        <f>F13/C13*100</f>
        <v>101.42911327918252</v>
      </c>
      <c r="J13" s="10"/>
      <c r="K13" s="10"/>
    </row>
    <row r="14" spans="1:11" x14ac:dyDescent="0.2">
      <c r="A14" s="24"/>
      <c r="B14" s="27"/>
      <c r="C14" s="10"/>
      <c r="D14" s="25"/>
      <c r="E14" s="26"/>
      <c r="F14" s="25"/>
      <c r="G14" s="11"/>
      <c r="H14" s="11"/>
      <c r="I14" s="10"/>
      <c r="J14" s="10"/>
      <c r="K14" s="10"/>
    </row>
    <row r="15" spans="1:11" ht="29.25" customHeight="1" x14ac:dyDescent="0.2">
      <c r="A15" s="24"/>
      <c r="B15" s="16" t="s">
        <v>158</v>
      </c>
      <c r="C15" s="14">
        <f t="shared" ref="C15:H15" si="1">C17+C28+C30+C35+C46+C51+C54+C63+C75+C67+C81+C86+C90+C92</f>
        <v>202436862.74999997</v>
      </c>
      <c r="D15" s="14">
        <f t="shared" si="1"/>
        <v>175732613.39999998</v>
      </c>
      <c r="E15" s="14">
        <f t="shared" si="1"/>
        <v>26704249.350000005</v>
      </c>
      <c r="F15" s="14">
        <f t="shared" si="1"/>
        <v>196774255.23000002</v>
      </c>
      <c r="G15" s="14">
        <f t="shared" si="1"/>
        <v>170733508.34</v>
      </c>
      <c r="H15" s="14">
        <f t="shared" si="1"/>
        <v>26040746.890000001</v>
      </c>
      <c r="I15" s="14">
        <f>F15/C15*100</f>
        <v>97.202778464812994</v>
      </c>
      <c r="J15" s="14">
        <f>G15/D15*100</f>
        <v>97.155277575812818</v>
      </c>
      <c r="K15" s="14">
        <f>H15/E15*100</f>
        <v>97.51536749337609</v>
      </c>
    </row>
    <row r="16" spans="1:11" x14ac:dyDescent="0.2">
      <c r="A16" s="24"/>
      <c r="B16" s="23" t="s">
        <v>157</v>
      </c>
      <c r="C16" s="14">
        <f>D15+E15</f>
        <v>202436862.74999997</v>
      </c>
      <c r="D16" s="14"/>
      <c r="E16" s="14"/>
      <c r="F16" s="14">
        <f>G15+H15</f>
        <v>196774255.23000002</v>
      </c>
      <c r="G16" s="14"/>
      <c r="H16" s="14"/>
      <c r="I16" s="14"/>
      <c r="J16" s="14"/>
      <c r="K16" s="14"/>
    </row>
    <row r="17" spans="1:11" ht="20.25" customHeight="1" x14ac:dyDescent="0.2">
      <c r="A17" s="17" t="s">
        <v>156</v>
      </c>
      <c r="B17" s="16" t="s">
        <v>155</v>
      </c>
      <c r="C17" s="15">
        <f>SUM(C18:C27)</f>
        <v>10301364.91</v>
      </c>
      <c r="D17" s="15">
        <f>SUM(D18:D27)</f>
        <v>10063066.810000001</v>
      </c>
      <c r="E17" s="15">
        <f>SUM(E18:E27)</f>
        <v>238298.09999999998</v>
      </c>
      <c r="F17" s="15">
        <f>SUM(F18:F27)</f>
        <v>9782573.3399999999</v>
      </c>
      <c r="G17" s="15">
        <f t="shared" ref="G17:G48" si="2">F17-H17</f>
        <v>9544292.8399999999</v>
      </c>
      <c r="H17" s="15">
        <f>SUM(H18:H27)</f>
        <v>238280.5</v>
      </c>
      <c r="I17" s="14">
        <f t="shared" ref="I17:I48" si="3">F17/C17*100</f>
        <v>94.963856008086992</v>
      </c>
      <c r="J17" s="14">
        <f t="shared" ref="J17:J48" si="4">G17/D17*100</f>
        <v>94.844772674226135</v>
      </c>
      <c r="K17" s="14">
        <f t="shared" ref="K17:K48" si="5">H17/E17*100</f>
        <v>99.992614292770284</v>
      </c>
    </row>
    <row r="18" spans="1:11" ht="46.5" customHeight="1" x14ac:dyDescent="0.2">
      <c r="A18" s="13" t="s">
        <v>154</v>
      </c>
      <c r="B18" s="12" t="s">
        <v>153</v>
      </c>
      <c r="C18" s="22">
        <v>6713.79</v>
      </c>
      <c r="D18" s="11">
        <f t="shared" ref="D18:D29" si="6">C18-E18</f>
        <v>6713.79</v>
      </c>
      <c r="E18" s="11">
        <v>0</v>
      </c>
      <c r="F18" s="22">
        <v>6659.45</v>
      </c>
      <c r="G18" s="11">
        <f t="shared" si="2"/>
        <v>6659.45</v>
      </c>
      <c r="H18" s="11">
        <v>0</v>
      </c>
      <c r="I18" s="10">
        <f t="shared" si="3"/>
        <v>99.190621094791467</v>
      </c>
      <c r="J18" s="10">
        <f t="shared" si="4"/>
        <v>99.190621094791467</v>
      </c>
      <c r="K18" s="10"/>
    </row>
    <row r="19" spans="1:11" ht="41.25" customHeight="1" x14ac:dyDescent="0.2">
      <c r="A19" s="13" t="s">
        <v>152</v>
      </c>
      <c r="B19" s="12" t="s">
        <v>151</v>
      </c>
      <c r="C19" s="22">
        <v>595028.1</v>
      </c>
      <c r="D19" s="11">
        <f t="shared" si="6"/>
        <v>563134.5</v>
      </c>
      <c r="E19" s="11">
        <v>31893.599999999999</v>
      </c>
      <c r="F19" s="22">
        <v>572746.69999999995</v>
      </c>
      <c r="G19" s="11">
        <f t="shared" si="2"/>
        <v>540853.1</v>
      </c>
      <c r="H19" s="11">
        <v>31893.599999999999</v>
      </c>
      <c r="I19" s="10">
        <f t="shared" si="3"/>
        <v>96.255403736394967</v>
      </c>
      <c r="J19" s="10">
        <f t="shared" si="4"/>
        <v>96.043325351226045</v>
      </c>
      <c r="K19" s="10">
        <f t="shared" si="5"/>
        <v>100</v>
      </c>
    </row>
    <row r="20" spans="1:11" ht="50.25" customHeight="1" x14ac:dyDescent="0.2">
      <c r="A20" s="13" t="s">
        <v>150</v>
      </c>
      <c r="B20" s="12" t="s">
        <v>149</v>
      </c>
      <c r="C20" s="22">
        <v>3666260.1</v>
      </c>
      <c r="D20" s="11">
        <f t="shared" si="6"/>
        <v>3549675.3000000003</v>
      </c>
      <c r="E20" s="11">
        <v>116584.8</v>
      </c>
      <c r="F20" s="22">
        <v>3657349.7</v>
      </c>
      <c r="G20" s="11">
        <f t="shared" si="2"/>
        <v>3540764.9000000004</v>
      </c>
      <c r="H20" s="11">
        <v>116584.8</v>
      </c>
      <c r="I20" s="10">
        <f t="shared" si="3"/>
        <v>99.756962142429558</v>
      </c>
      <c r="J20" s="10">
        <f t="shared" si="4"/>
        <v>99.748979857397103</v>
      </c>
      <c r="K20" s="10">
        <f t="shared" si="5"/>
        <v>100</v>
      </c>
    </row>
    <row r="21" spans="1:11" ht="24" customHeight="1" x14ac:dyDescent="0.2">
      <c r="A21" s="13" t="s">
        <v>148</v>
      </c>
      <c r="B21" s="12" t="s">
        <v>147</v>
      </c>
      <c r="C21" s="22">
        <v>477515.47</v>
      </c>
      <c r="D21" s="11">
        <f t="shared" si="6"/>
        <v>473739.17</v>
      </c>
      <c r="E21" s="11">
        <v>3776.3</v>
      </c>
      <c r="F21" s="22">
        <v>474373.09</v>
      </c>
      <c r="G21" s="11">
        <f t="shared" si="2"/>
        <v>470596.79000000004</v>
      </c>
      <c r="H21" s="11">
        <v>3776.3</v>
      </c>
      <c r="I21" s="10">
        <f t="shared" si="3"/>
        <v>99.341931267692758</v>
      </c>
      <c r="J21" s="10">
        <f t="shared" si="4"/>
        <v>99.336685628085192</v>
      </c>
      <c r="K21" s="10">
        <f t="shared" si="5"/>
        <v>100</v>
      </c>
    </row>
    <row r="22" spans="1:11" ht="43.5" customHeight="1" x14ac:dyDescent="0.2">
      <c r="A22" s="13" t="s">
        <v>146</v>
      </c>
      <c r="B22" s="12" t="s">
        <v>145</v>
      </c>
      <c r="C22" s="22">
        <v>100000.17</v>
      </c>
      <c r="D22" s="11">
        <f t="shared" si="6"/>
        <v>97339.77</v>
      </c>
      <c r="E22" s="11">
        <v>2660.4</v>
      </c>
      <c r="F22" s="22">
        <v>98582.76</v>
      </c>
      <c r="G22" s="11">
        <f t="shared" si="2"/>
        <v>95922.36</v>
      </c>
      <c r="H22" s="11">
        <v>2660.4</v>
      </c>
      <c r="I22" s="10">
        <f t="shared" si="3"/>
        <v>98.582592409592891</v>
      </c>
      <c r="J22" s="10">
        <f t="shared" si="4"/>
        <v>98.543853144506087</v>
      </c>
      <c r="K22" s="10">
        <f t="shared" si="5"/>
        <v>100</v>
      </c>
    </row>
    <row r="23" spans="1:11" ht="21.75" customHeight="1" x14ac:dyDescent="0.2">
      <c r="A23" s="13" t="s">
        <v>144</v>
      </c>
      <c r="B23" s="12" t="s">
        <v>143</v>
      </c>
      <c r="C23" s="22">
        <v>101224.84</v>
      </c>
      <c r="D23" s="11">
        <f t="shared" si="6"/>
        <v>97665.64</v>
      </c>
      <c r="E23" s="11">
        <v>3559.2</v>
      </c>
      <c r="F23" s="22">
        <v>101136.66</v>
      </c>
      <c r="G23" s="11">
        <f t="shared" si="2"/>
        <v>97577.46</v>
      </c>
      <c r="H23" s="11">
        <v>3559.2</v>
      </c>
      <c r="I23" s="10">
        <f t="shared" si="3"/>
        <v>99.912886994931299</v>
      </c>
      <c r="J23" s="10">
        <f t="shared" si="4"/>
        <v>99.909712361481482</v>
      </c>
      <c r="K23" s="10">
        <f t="shared" si="5"/>
        <v>100</v>
      </c>
    </row>
    <row r="24" spans="1:11" ht="21.75" customHeight="1" x14ac:dyDescent="0.2">
      <c r="A24" s="13" t="s">
        <v>142</v>
      </c>
      <c r="B24" s="12" t="s">
        <v>141</v>
      </c>
      <c r="C24" s="22">
        <v>876400.27</v>
      </c>
      <c r="D24" s="11">
        <f t="shared" si="6"/>
        <v>876400.27</v>
      </c>
      <c r="E24" s="11">
        <v>0</v>
      </c>
      <c r="F24" s="22">
        <v>862068.41</v>
      </c>
      <c r="G24" s="11">
        <f t="shared" si="2"/>
        <v>862068.41</v>
      </c>
      <c r="H24" s="11">
        <v>0</v>
      </c>
      <c r="I24" s="10">
        <f t="shared" si="3"/>
        <v>98.364690143237866</v>
      </c>
      <c r="J24" s="10">
        <f t="shared" si="4"/>
        <v>98.364690143237866</v>
      </c>
      <c r="K24" s="10"/>
    </row>
    <row r="25" spans="1:11" ht="23.25" customHeight="1" x14ac:dyDescent="0.2">
      <c r="A25" s="13" t="s">
        <v>140</v>
      </c>
      <c r="B25" s="12" t="s">
        <v>139</v>
      </c>
      <c r="C25" s="22">
        <v>324139.98</v>
      </c>
      <c r="D25" s="11">
        <f t="shared" si="6"/>
        <v>324139.98</v>
      </c>
      <c r="E25" s="11">
        <v>0</v>
      </c>
      <c r="F25" s="22">
        <v>0</v>
      </c>
      <c r="G25" s="11">
        <f t="shared" si="2"/>
        <v>0</v>
      </c>
      <c r="H25" s="11">
        <v>0</v>
      </c>
      <c r="I25" s="10">
        <f t="shared" si="3"/>
        <v>0</v>
      </c>
      <c r="J25" s="10">
        <f t="shared" si="4"/>
        <v>0</v>
      </c>
      <c r="K25" s="10"/>
    </row>
    <row r="26" spans="1:11" ht="20.25" customHeight="1" x14ac:dyDescent="0.2">
      <c r="A26" s="13" t="s">
        <v>138</v>
      </c>
      <c r="B26" s="12" t="s">
        <v>137</v>
      </c>
      <c r="C26" s="22">
        <v>17910.53</v>
      </c>
      <c r="D26" s="11">
        <f t="shared" si="6"/>
        <v>17910.53</v>
      </c>
      <c r="E26" s="11">
        <v>0</v>
      </c>
      <c r="F26" s="22">
        <v>17910.53</v>
      </c>
      <c r="G26" s="11">
        <f t="shared" si="2"/>
        <v>17910.53</v>
      </c>
      <c r="H26" s="11">
        <v>0</v>
      </c>
      <c r="I26" s="10">
        <f t="shared" si="3"/>
        <v>100</v>
      </c>
      <c r="J26" s="10">
        <f t="shared" si="4"/>
        <v>100</v>
      </c>
      <c r="K26" s="10"/>
    </row>
    <row r="27" spans="1:11" ht="18.75" customHeight="1" x14ac:dyDescent="0.2">
      <c r="A27" s="13" t="s">
        <v>136</v>
      </c>
      <c r="B27" s="12" t="s">
        <v>135</v>
      </c>
      <c r="C27" s="22">
        <v>4136171.66</v>
      </c>
      <c r="D27" s="11">
        <f t="shared" si="6"/>
        <v>4056347.8600000003</v>
      </c>
      <c r="E27" s="11">
        <v>79823.8</v>
      </c>
      <c r="F27" s="22">
        <v>3991746.04</v>
      </c>
      <c r="G27" s="11">
        <f t="shared" si="2"/>
        <v>3911939.84</v>
      </c>
      <c r="H27" s="11">
        <v>79806.2</v>
      </c>
      <c r="I27" s="10">
        <f t="shared" si="3"/>
        <v>96.508229544805687</v>
      </c>
      <c r="J27" s="10">
        <f t="shared" si="4"/>
        <v>96.439949802529995</v>
      </c>
      <c r="K27" s="10">
        <f t="shared" si="5"/>
        <v>99.977951438042282</v>
      </c>
    </row>
    <row r="28" spans="1:11" ht="18.75" customHeight="1" x14ac:dyDescent="0.2">
      <c r="A28" s="17" t="s">
        <v>134</v>
      </c>
      <c r="B28" s="16" t="s">
        <v>133</v>
      </c>
      <c r="C28" s="15">
        <f>C29</f>
        <v>80035.199999999997</v>
      </c>
      <c r="D28" s="15">
        <f t="shared" si="6"/>
        <v>0</v>
      </c>
      <c r="E28" s="15">
        <f>E29</f>
        <v>80035.199999999997</v>
      </c>
      <c r="F28" s="15">
        <f>F29</f>
        <v>80035.199999999997</v>
      </c>
      <c r="G28" s="15">
        <f t="shared" si="2"/>
        <v>0</v>
      </c>
      <c r="H28" s="15">
        <f>H29</f>
        <v>80035.199999999997</v>
      </c>
      <c r="I28" s="14">
        <f t="shared" si="3"/>
        <v>100</v>
      </c>
      <c r="J28" s="10"/>
      <c r="K28" s="14">
        <f t="shared" si="5"/>
        <v>100</v>
      </c>
    </row>
    <row r="29" spans="1:11" ht="19.5" customHeight="1" x14ac:dyDescent="0.2">
      <c r="A29" s="13" t="s">
        <v>132</v>
      </c>
      <c r="B29" s="12" t="s">
        <v>131</v>
      </c>
      <c r="C29" s="11">
        <v>80035.199999999997</v>
      </c>
      <c r="D29" s="11">
        <f t="shared" si="6"/>
        <v>0</v>
      </c>
      <c r="E29" s="11">
        <v>80035.199999999997</v>
      </c>
      <c r="F29" s="11">
        <v>80035.199999999997</v>
      </c>
      <c r="G29" s="11">
        <f t="shared" si="2"/>
        <v>0</v>
      </c>
      <c r="H29" s="11">
        <v>80035.199999999997</v>
      </c>
      <c r="I29" s="10">
        <f t="shared" si="3"/>
        <v>100</v>
      </c>
      <c r="J29" s="10"/>
      <c r="K29" s="10">
        <f t="shared" si="5"/>
        <v>100</v>
      </c>
    </row>
    <row r="30" spans="1:11" ht="20.25" customHeight="1" x14ac:dyDescent="0.2">
      <c r="A30" s="17" t="s">
        <v>130</v>
      </c>
      <c r="B30" s="16" t="s">
        <v>129</v>
      </c>
      <c r="C30" s="15">
        <f>C31+C32+C34+C33</f>
        <v>3011583.26</v>
      </c>
      <c r="D30" s="15">
        <f>D31+D32+D34+D33</f>
        <v>3011583.26</v>
      </c>
      <c r="E30" s="15">
        <f>E31+E32+E34+E33</f>
        <v>0</v>
      </c>
      <c r="F30" s="15">
        <f>F31+F32+F34+F33</f>
        <v>2991260.6100000003</v>
      </c>
      <c r="G30" s="15">
        <f t="shared" si="2"/>
        <v>2991260.6100000003</v>
      </c>
      <c r="H30" s="15">
        <f>H31+H32+H34+H33</f>
        <v>0</v>
      </c>
      <c r="I30" s="14">
        <f t="shared" si="3"/>
        <v>99.325183856945756</v>
      </c>
      <c r="J30" s="14">
        <f t="shared" si="4"/>
        <v>99.325183856945756</v>
      </c>
      <c r="K30" s="14"/>
    </row>
    <row r="31" spans="1:11" x14ac:dyDescent="0.2">
      <c r="A31" s="13" t="s">
        <v>128</v>
      </c>
      <c r="B31" s="12" t="s">
        <v>127</v>
      </c>
      <c r="C31" s="22">
        <v>690845.22</v>
      </c>
      <c r="D31" s="11">
        <f>C31-E31</f>
        <v>690845.22</v>
      </c>
      <c r="E31" s="11">
        <v>0</v>
      </c>
      <c r="F31" s="11">
        <v>680229.61</v>
      </c>
      <c r="G31" s="11">
        <f t="shared" si="2"/>
        <v>680229.61</v>
      </c>
      <c r="H31" s="11">
        <v>0</v>
      </c>
      <c r="I31" s="10">
        <f t="shared" si="3"/>
        <v>98.463388079894372</v>
      </c>
      <c r="J31" s="10">
        <f t="shared" si="4"/>
        <v>98.463388079894372</v>
      </c>
      <c r="K31" s="10"/>
    </row>
    <row r="32" spans="1:11" ht="42" customHeight="1" x14ac:dyDescent="0.2">
      <c r="A32" s="13" t="s">
        <v>126</v>
      </c>
      <c r="B32" s="12" t="s">
        <v>125</v>
      </c>
      <c r="C32" s="22">
        <v>1834264.37</v>
      </c>
      <c r="D32" s="11">
        <f>C32-E32</f>
        <v>1834264.37</v>
      </c>
      <c r="E32" s="11">
        <v>0</v>
      </c>
      <c r="F32" s="11">
        <v>1827539.43</v>
      </c>
      <c r="G32" s="11">
        <f t="shared" si="2"/>
        <v>1827539.43</v>
      </c>
      <c r="H32" s="11">
        <v>0</v>
      </c>
      <c r="I32" s="10">
        <f t="shared" si="3"/>
        <v>99.633371278972177</v>
      </c>
      <c r="J32" s="10">
        <f t="shared" si="4"/>
        <v>99.633371278972177</v>
      </c>
      <c r="K32" s="10"/>
    </row>
    <row r="33" spans="1:11" ht="23.25" customHeight="1" x14ac:dyDescent="0.2">
      <c r="A33" s="13" t="s">
        <v>124</v>
      </c>
      <c r="B33" s="12" t="s">
        <v>123</v>
      </c>
      <c r="C33" s="22">
        <v>131.04</v>
      </c>
      <c r="D33" s="11">
        <f>C33-E33</f>
        <v>131.04</v>
      </c>
      <c r="E33" s="11">
        <v>0</v>
      </c>
      <c r="F33" s="11">
        <v>131.04</v>
      </c>
      <c r="G33" s="11">
        <f t="shared" si="2"/>
        <v>131.04</v>
      </c>
      <c r="H33" s="11">
        <v>0</v>
      </c>
      <c r="I33" s="10">
        <f t="shared" si="3"/>
        <v>100</v>
      </c>
      <c r="J33" s="10">
        <f t="shared" si="4"/>
        <v>100</v>
      </c>
      <c r="K33" s="10"/>
    </row>
    <row r="34" spans="1:11" ht="25.5" customHeight="1" x14ac:dyDescent="0.2">
      <c r="A34" s="13" t="s">
        <v>122</v>
      </c>
      <c r="B34" s="12" t="s">
        <v>121</v>
      </c>
      <c r="C34" s="22">
        <v>486342.63</v>
      </c>
      <c r="D34" s="11">
        <f>C34-E34</f>
        <v>486342.63</v>
      </c>
      <c r="E34" s="11">
        <v>0</v>
      </c>
      <c r="F34" s="11">
        <v>483360.53</v>
      </c>
      <c r="G34" s="11">
        <f t="shared" si="2"/>
        <v>483360.53</v>
      </c>
      <c r="H34" s="11">
        <v>0</v>
      </c>
      <c r="I34" s="10">
        <f t="shared" si="3"/>
        <v>99.3868314607749</v>
      </c>
      <c r="J34" s="10">
        <f t="shared" si="4"/>
        <v>99.3868314607749</v>
      </c>
      <c r="K34" s="10"/>
    </row>
    <row r="35" spans="1:11" x14ac:dyDescent="0.2">
      <c r="A35" s="17" t="s">
        <v>120</v>
      </c>
      <c r="B35" s="16" t="s">
        <v>119</v>
      </c>
      <c r="C35" s="15">
        <f>C36+C37+C38+C39+C40+C41+C42+C43+C44+C45</f>
        <v>42790378.43</v>
      </c>
      <c r="D35" s="15">
        <f>D36+D37+D38+D39+D40+D41+D42+D43+D44+D45</f>
        <v>35272078.829999998</v>
      </c>
      <c r="E35" s="15">
        <f>SUM(E36:E45)</f>
        <v>7518299.6000000006</v>
      </c>
      <c r="F35" s="15">
        <f>SUM(F36:F45)</f>
        <v>41274260.75</v>
      </c>
      <c r="G35" s="15">
        <f t="shared" si="2"/>
        <v>33763010.350000001</v>
      </c>
      <c r="H35" s="15">
        <f>SUM(H36:H45)</f>
        <v>7511250.4000000004</v>
      </c>
      <c r="I35" s="14">
        <f t="shared" si="3"/>
        <v>96.456872466131173</v>
      </c>
      <c r="J35" s="14">
        <f t="shared" si="4"/>
        <v>95.72163442003739</v>
      </c>
      <c r="K35" s="14">
        <f t="shared" si="5"/>
        <v>99.906239437438742</v>
      </c>
    </row>
    <row r="36" spans="1:11" ht="26.25" customHeight="1" x14ac:dyDescent="0.2">
      <c r="A36" s="13" t="s">
        <v>118</v>
      </c>
      <c r="B36" s="12" t="s">
        <v>117</v>
      </c>
      <c r="C36" s="22">
        <v>552153.76</v>
      </c>
      <c r="D36" s="11">
        <f t="shared" ref="D36:D45" si="7">C36-E36</f>
        <v>444498.96</v>
      </c>
      <c r="E36" s="11">
        <v>107654.8</v>
      </c>
      <c r="F36" s="22">
        <v>536110.07999999996</v>
      </c>
      <c r="G36" s="11">
        <f t="shared" si="2"/>
        <v>430935.48</v>
      </c>
      <c r="H36" s="11">
        <v>105174.6</v>
      </c>
      <c r="I36" s="10">
        <f t="shared" si="3"/>
        <v>97.094345604021598</v>
      </c>
      <c r="J36" s="10">
        <f t="shared" si="4"/>
        <v>96.948591285792872</v>
      </c>
      <c r="K36" s="10">
        <f t="shared" si="5"/>
        <v>97.696154746467414</v>
      </c>
    </row>
    <row r="37" spans="1:11" ht="21.75" customHeight="1" x14ac:dyDescent="0.2">
      <c r="A37" s="13" t="s">
        <v>116</v>
      </c>
      <c r="B37" s="12" t="s">
        <v>115</v>
      </c>
      <c r="C37" s="22">
        <v>5645.6</v>
      </c>
      <c r="D37" s="11">
        <f t="shared" si="7"/>
        <v>5645.6</v>
      </c>
      <c r="E37" s="11">
        <v>0</v>
      </c>
      <c r="F37" s="22">
        <v>5645.6</v>
      </c>
      <c r="G37" s="11">
        <f t="shared" si="2"/>
        <v>5645.6</v>
      </c>
      <c r="H37" s="11">
        <v>0</v>
      </c>
      <c r="I37" s="10">
        <f t="shared" si="3"/>
        <v>100</v>
      </c>
      <c r="J37" s="10">
        <f t="shared" si="4"/>
        <v>100</v>
      </c>
      <c r="K37" s="10"/>
    </row>
    <row r="38" spans="1:11" ht="29.25" customHeight="1" x14ac:dyDescent="0.2">
      <c r="A38" s="13" t="s">
        <v>114</v>
      </c>
      <c r="B38" s="12" t="s">
        <v>113</v>
      </c>
      <c r="C38" s="22">
        <v>5429256.9900000002</v>
      </c>
      <c r="D38" s="11">
        <f t="shared" si="7"/>
        <v>4712681.6900000004</v>
      </c>
      <c r="E38" s="11">
        <v>716575.3</v>
      </c>
      <c r="F38" s="22">
        <v>5428411</v>
      </c>
      <c r="G38" s="11">
        <f t="shared" si="2"/>
        <v>4711839.4000000004</v>
      </c>
      <c r="H38" s="11">
        <v>716571.6</v>
      </c>
      <c r="I38" s="10">
        <f t="shared" si="3"/>
        <v>99.98441794150547</v>
      </c>
      <c r="J38" s="10">
        <f t="shared" si="4"/>
        <v>99.982127161234175</v>
      </c>
      <c r="K38" s="10">
        <f t="shared" si="5"/>
        <v>99.999483655102253</v>
      </c>
    </row>
    <row r="39" spans="1:11" ht="26.25" customHeight="1" x14ac:dyDescent="0.2">
      <c r="A39" s="13" t="s">
        <v>112</v>
      </c>
      <c r="B39" s="12" t="s">
        <v>111</v>
      </c>
      <c r="C39" s="22">
        <v>72499.16</v>
      </c>
      <c r="D39" s="11">
        <f t="shared" si="7"/>
        <v>44115.360000000001</v>
      </c>
      <c r="E39" s="11">
        <v>28383.8</v>
      </c>
      <c r="F39" s="22">
        <v>61843.32</v>
      </c>
      <c r="G39" s="11">
        <f t="shared" si="2"/>
        <v>33459.619999999995</v>
      </c>
      <c r="H39" s="11">
        <v>28383.7</v>
      </c>
      <c r="I39" s="10">
        <f t="shared" si="3"/>
        <v>85.302119362486408</v>
      </c>
      <c r="J39" s="10">
        <f t="shared" si="4"/>
        <v>75.84573717634855</v>
      </c>
      <c r="K39" s="10">
        <f t="shared" si="5"/>
        <v>99.999647686356312</v>
      </c>
    </row>
    <row r="40" spans="1:11" ht="21.75" customHeight="1" x14ac:dyDescent="0.2">
      <c r="A40" s="13" t="s">
        <v>110</v>
      </c>
      <c r="B40" s="12" t="s">
        <v>109</v>
      </c>
      <c r="C40" s="22">
        <v>1747417.89</v>
      </c>
      <c r="D40" s="11">
        <f t="shared" si="7"/>
        <v>1212598.9899999998</v>
      </c>
      <c r="E40" s="11">
        <v>534818.9</v>
      </c>
      <c r="F40" s="22">
        <v>1745269.45</v>
      </c>
      <c r="G40" s="11">
        <f t="shared" si="2"/>
        <v>1211079.25</v>
      </c>
      <c r="H40" s="11">
        <v>534190.19999999995</v>
      </c>
      <c r="I40" s="10">
        <f t="shared" si="3"/>
        <v>99.87705058919822</v>
      </c>
      <c r="J40" s="10">
        <f t="shared" si="4"/>
        <v>99.874670850583527</v>
      </c>
      <c r="K40" s="10">
        <f t="shared" si="5"/>
        <v>99.882446188793978</v>
      </c>
    </row>
    <row r="41" spans="1:11" ht="23.25" customHeight="1" x14ac:dyDescent="0.2">
      <c r="A41" s="13" t="s">
        <v>108</v>
      </c>
      <c r="B41" s="12" t="s">
        <v>107</v>
      </c>
      <c r="C41" s="22">
        <v>406842.97</v>
      </c>
      <c r="D41" s="11">
        <f t="shared" si="7"/>
        <v>384279.06999999995</v>
      </c>
      <c r="E41" s="11">
        <v>22563.9</v>
      </c>
      <c r="F41" s="22">
        <v>346753.33</v>
      </c>
      <c r="G41" s="11">
        <f t="shared" si="2"/>
        <v>324189.43</v>
      </c>
      <c r="H41" s="11">
        <v>22563.9</v>
      </c>
      <c r="I41" s="10">
        <f t="shared" si="3"/>
        <v>85.23026218199125</v>
      </c>
      <c r="J41" s="10">
        <f t="shared" si="4"/>
        <v>84.363020343522749</v>
      </c>
      <c r="K41" s="10">
        <f t="shared" si="5"/>
        <v>100</v>
      </c>
    </row>
    <row r="42" spans="1:11" ht="21.75" customHeight="1" x14ac:dyDescent="0.2">
      <c r="A42" s="13" t="s">
        <v>106</v>
      </c>
      <c r="B42" s="12" t="s">
        <v>105</v>
      </c>
      <c r="C42" s="22">
        <v>24346411.260000002</v>
      </c>
      <c r="D42" s="11">
        <f t="shared" si="7"/>
        <v>18607582.260000002</v>
      </c>
      <c r="E42" s="11">
        <f>5288829+450000</f>
        <v>5738829</v>
      </c>
      <c r="F42" s="22">
        <v>23032107.09</v>
      </c>
      <c r="G42" s="11">
        <f t="shared" si="2"/>
        <v>17293278.09</v>
      </c>
      <c r="H42" s="11">
        <f>5288829+450000</f>
        <v>5738829</v>
      </c>
      <c r="I42" s="10">
        <f t="shared" si="3"/>
        <v>94.601651323620985</v>
      </c>
      <c r="J42" s="10">
        <f t="shared" si="4"/>
        <v>92.936727879874482</v>
      </c>
      <c r="K42" s="10">
        <f t="shared" si="5"/>
        <v>100</v>
      </c>
    </row>
    <row r="43" spans="1:11" ht="24" customHeight="1" x14ac:dyDescent="0.2">
      <c r="A43" s="13" t="s">
        <v>104</v>
      </c>
      <c r="B43" s="12" t="s">
        <v>103</v>
      </c>
      <c r="C43" s="22">
        <v>1701393.47</v>
      </c>
      <c r="D43" s="11">
        <f t="shared" si="7"/>
        <v>1701393.47</v>
      </c>
      <c r="E43" s="11">
        <v>0</v>
      </c>
      <c r="F43" s="22">
        <v>1657797.45</v>
      </c>
      <c r="G43" s="11">
        <f t="shared" si="2"/>
        <v>1657797.45</v>
      </c>
      <c r="H43" s="11">
        <v>0</v>
      </c>
      <c r="I43" s="10">
        <f t="shared" si="3"/>
        <v>97.437628581000723</v>
      </c>
      <c r="J43" s="10">
        <f t="shared" si="4"/>
        <v>97.437628581000723</v>
      </c>
      <c r="K43" s="10"/>
    </row>
    <row r="44" spans="1:11" ht="25.5" customHeight="1" x14ac:dyDescent="0.2">
      <c r="A44" s="13" t="s">
        <v>102</v>
      </c>
      <c r="B44" s="12" t="s">
        <v>101</v>
      </c>
      <c r="C44" s="22">
        <v>5400</v>
      </c>
      <c r="D44" s="11">
        <f t="shared" si="7"/>
        <v>5400</v>
      </c>
      <c r="E44" s="11">
        <v>0</v>
      </c>
      <c r="F44" s="22">
        <v>5350</v>
      </c>
      <c r="G44" s="11">
        <f t="shared" si="2"/>
        <v>5350</v>
      </c>
      <c r="H44" s="11">
        <v>0</v>
      </c>
      <c r="I44" s="10">
        <f t="shared" si="3"/>
        <v>99.074074074074076</v>
      </c>
      <c r="J44" s="10">
        <f t="shared" si="4"/>
        <v>99.074074074074076</v>
      </c>
      <c r="K44" s="10"/>
    </row>
    <row r="45" spans="1:11" ht="26.25" customHeight="1" x14ac:dyDescent="0.2">
      <c r="A45" s="13" t="s">
        <v>100</v>
      </c>
      <c r="B45" s="12" t="s">
        <v>99</v>
      </c>
      <c r="C45" s="22">
        <v>8523357.3300000001</v>
      </c>
      <c r="D45" s="11">
        <f t="shared" si="7"/>
        <v>8153883.4299999997</v>
      </c>
      <c r="E45" s="11">
        <v>369473.9</v>
      </c>
      <c r="F45" s="22">
        <v>8454973.4299999997</v>
      </c>
      <c r="G45" s="11">
        <f t="shared" si="2"/>
        <v>8089436.0299999993</v>
      </c>
      <c r="H45" s="11">
        <v>365537.4</v>
      </c>
      <c r="I45" s="10">
        <f t="shared" si="3"/>
        <v>99.197688218945061</v>
      </c>
      <c r="J45" s="10">
        <f t="shared" si="4"/>
        <v>99.209610971836028</v>
      </c>
      <c r="K45" s="10">
        <f t="shared" si="5"/>
        <v>98.934566149327466</v>
      </c>
    </row>
    <row r="46" spans="1:11" x14ac:dyDescent="0.2">
      <c r="A46" s="17" t="s">
        <v>98</v>
      </c>
      <c r="B46" s="16" t="s">
        <v>97</v>
      </c>
      <c r="C46" s="15">
        <f>SUM(C47:C50)</f>
        <v>21397267.450000003</v>
      </c>
      <c r="D46" s="15">
        <f>SUM(D47:D50)</f>
        <v>15830783.34</v>
      </c>
      <c r="E46" s="15">
        <f>SUM(E47:E50)</f>
        <v>5566484.1100000003</v>
      </c>
      <c r="F46" s="15">
        <f>SUM(F47:F50)</f>
        <v>20393824.59</v>
      </c>
      <c r="G46" s="15">
        <f t="shared" si="2"/>
        <v>15238079.91</v>
      </c>
      <c r="H46" s="15">
        <f>SUM(H47:H50)</f>
        <v>5155744.6800000006</v>
      </c>
      <c r="I46" s="14">
        <f t="shared" si="3"/>
        <v>95.310415863405012</v>
      </c>
      <c r="J46" s="14">
        <f t="shared" si="4"/>
        <v>96.256006937430556</v>
      </c>
      <c r="K46" s="14">
        <f t="shared" si="5"/>
        <v>92.621205380571908</v>
      </c>
    </row>
    <row r="47" spans="1:11" ht="24" customHeight="1" x14ac:dyDescent="0.2">
      <c r="A47" s="13" t="s">
        <v>96</v>
      </c>
      <c r="B47" s="12" t="s">
        <v>95</v>
      </c>
      <c r="C47" s="22">
        <v>6468788.0700000003</v>
      </c>
      <c r="D47" s="11">
        <f>C47-E47</f>
        <v>2289215.8600000003</v>
      </c>
      <c r="E47" s="11">
        <f>642204.1+3537368.11</f>
        <v>4179572.21</v>
      </c>
      <c r="F47" s="22">
        <f>5915068.71</f>
        <v>5915068.71</v>
      </c>
      <c r="G47" s="11">
        <f t="shared" si="2"/>
        <v>2124781.0299999998</v>
      </c>
      <c r="H47" s="11">
        <f>642198+3148089.68</f>
        <v>3790287.68</v>
      </c>
      <c r="I47" s="10">
        <f t="shared" si="3"/>
        <v>91.440137565057071</v>
      </c>
      <c r="J47" s="10">
        <f t="shared" si="4"/>
        <v>92.816980133974752</v>
      </c>
      <c r="K47" s="10">
        <f t="shared" si="5"/>
        <v>90.686019754160441</v>
      </c>
    </row>
    <row r="48" spans="1:11" ht="24" customHeight="1" x14ac:dyDescent="0.2">
      <c r="A48" s="13" t="s">
        <v>94</v>
      </c>
      <c r="B48" s="12" t="s">
        <v>93</v>
      </c>
      <c r="C48" s="22">
        <v>12354122.310000001</v>
      </c>
      <c r="D48" s="11">
        <f>C48-E48</f>
        <v>11731587.91</v>
      </c>
      <c r="E48" s="11">
        <f>472341.5+150192.9</f>
        <v>622534.40000000002</v>
      </c>
      <c r="F48" s="22">
        <v>11914647.9</v>
      </c>
      <c r="G48" s="11">
        <f t="shared" si="2"/>
        <v>11313568.300000001</v>
      </c>
      <c r="H48" s="11">
        <f>472340.9+128738.7</f>
        <v>601079.6</v>
      </c>
      <c r="I48" s="10">
        <f t="shared" si="3"/>
        <v>96.442690148499906</v>
      </c>
      <c r="J48" s="10">
        <f t="shared" si="4"/>
        <v>96.436802816405788</v>
      </c>
      <c r="K48" s="10">
        <f t="shared" si="5"/>
        <v>96.553636232792911</v>
      </c>
    </row>
    <row r="49" spans="1:11" ht="21.75" customHeight="1" x14ac:dyDescent="0.2">
      <c r="A49" s="13" t="s">
        <v>92</v>
      </c>
      <c r="B49" s="12" t="s">
        <v>91</v>
      </c>
      <c r="C49" s="22">
        <v>2112657.0699999998</v>
      </c>
      <c r="D49" s="11">
        <f>C49-E49</f>
        <v>1348279.5699999998</v>
      </c>
      <c r="E49" s="11">
        <v>764377.5</v>
      </c>
      <c r="F49" s="22">
        <v>2102407.98</v>
      </c>
      <c r="G49" s="11">
        <f t="shared" ref="G49:G80" si="8">F49-H49</f>
        <v>1338030.58</v>
      </c>
      <c r="H49" s="11">
        <v>764377.4</v>
      </c>
      <c r="I49" s="10">
        <f t="shared" ref="I49:I80" si="9">F49/C49*100</f>
        <v>99.514872046886438</v>
      </c>
      <c r="J49" s="10">
        <f t="shared" ref="J49:J80" si="10">G49/D49*100</f>
        <v>99.239846821976258</v>
      </c>
      <c r="K49" s="10">
        <f t="shared" ref="K49:K80" si="11">H49/E49*100</f>
        <v>99.999986917458983</v>
      </c>
    </row>
    <row r="50" spans="1:11" ht="27" customHeight="1" x14ac:dyDescent="0.2">
      <c r="A50" s="13" t="s">
        <v>90</v>
      </c>
      <c r="B50" s="12" t="s">
        <v>89</v>
      </c>
      <c r="C50" s="22">
        <v>461700</v>
      </c>
      <c r="D50" s="11">
        <f>C50-E50</f>
        <v>461700</v>
      </c>
      <c r="E50" s="11">
        <v>0</v>
      </c>
      <c r="F50" s="22">
        <v>461700</v>
      </c>
      <c r="G50" s="11">
        <f t="shared" si="8"/>
        <v>461700</v>
      </c>
      <c r="H50" s="11">
        <v>0</v>
      </c>
      <c r="I50" s="10">
        <f t="shared" si="9"/>
        <v>100</v>
      </c>
      <c r="J50" s="10">
        <f t="shared" si="10"/>
        <v>100</v>
      </c>
      <c r="K50" s="10"/>
    </row>
    <row r="51" spans="1:11" ht="18.75" customHeight="1" x14ac:dyDescent="0.2">
      <c r="A51" s="17" t="s">
        <v>88</v>
      </c>
      <c r="B51" s="16" t="s">
        <v>87</v>
      </c>
      <c r="C51" s="15">
        <f>SUM(C52:C53)</f>
        <v>555815.56000000006</v>
      </c>
      <c r="D51" s="15">
        <f>SUM(D52:D53)</f>
        <v>507594.16000000003</v>
      </c>
      <c r="E51" s="15">
        <f>SUM(E52:E53)</f>
        <v>48221.4</v>
      </c>
      <c r="F51" s="15">
        <f>SUM(F52:F53)</f>
        <v>549528.9</v>
      </c>
      <c r="G51" s="15">
        <f t="shared" si="8"/>
        <v>501307.5</v>
      </c>
      <c r="H51" s="15">
        <f>SUM(H52:H53)</f>
        <v>48221.4</v>
      </c>
      <c r="I51" s="14">
        <f t="shared" si="9"/>
        <v>98.868930549551365</v>
      </c>
      <c r="J51" s="14">
        <f t="shared" si="10"/>
        <v>98.761479052477668</v>
      </c>
      <c r="K51" s="14">
        <f t="shared" si="11"/>
        <v>100</v>
      </c>
    </row>
    <row r="52" spans="1:11" ht="23.25" customHeight="1" x14ac:dyDescent="0.2">
      <c r="A52" s="13" t="s">
        <v>86</v>
      </c>
      <c r="B52" s="12" t="s">
        <v>85</v>
      </c>
      <c r="C52" s="11">
        <v>129666.11</v>
      </c>
      <c r="D52" s="11">
        <f>C52-E52</f>
        <v>123232.21</v>
      </c>
      <c r="E52" s="11">
        <v>6433.9</v>
      </c>
      <c r="F52" s="11">
        <v>129591.02</v>
      </c>
      <c r="G52" s="11">
        <f t="shared" si="8"/>
        <v>123157.12000000001</v>
      </c>
      <c r="H52" s="11">
        <v>6433.9</v>
      </c>
      <c r="I52" s="10">
        <f t="shared" si="9"/>
        <v>99.94208972568083</v>
      </c>
      <c r="J52" s="10">
        <f t="shared" si="10"/>
        <v>99.939066255486281</v>
      </c>
      <c r="K52" s="10">
        <f t="shared" si="11"/>
        <v>100</v>
      </c>
    </row>
    <row r="53" spans="1:11" ht="23.25" customHeight="1" x14ac:dyDescent="0.2">
      <c r="A53" s="13" t="s">
        <v>84</v>
      </c>
      <c r="B53" s="12" t="s">
        <v>83</v>
      </c>
      <c r="C53" s="11">
        <v>426149.45</v>
      </c>
      <c r="D53" s="11">
        <f>C53-E53</f>
        <v>384361.95</v>
      </c>
      <c r="E53" s="11">
        <v>41787.5</v>
      </c>
      <c r="F53" s="11">
        <v>419937.88</v>
      </c>
      <c r="G53" s="11">
        <f t="shared" si="8"/>
        <v>378150.38</v>
      </c>
      <c r="H53" s="11">
        <v>41787.5</v>
      </c>
      <c r="I53" s="10">
        <f t="shared" si="9"/>
        <v>98.542396335370142</v>
      </c>
      <c r="J53" s="10">
        <f t="shared" si="10"/>
        <v>98.383926920966019</v>
      </c>
      <c r="K53" s="10">
        <f t="shared" si="11"/>
        <v>100</v>
      </c>
    </row>
    <row r="54" spans="1:11" ht="23.25" customHeight="1" x14ac:dyDescent="0.2">
      <c r="A54" s="17" t="s">
        <v>82</v>
      </c>
      <c r="B54" s="16" t="s">
        <v>81</v>
      </c>
      <c r="C54" s="15">
        <f>C55+C56+C57+C58+C59+C60+C61+C62</f>
        <v>40816031.68</v>
      </c>
      <c r="D54" s="15">
        <f>D55+D56+D57+D58+D59+D60+D61+D62</f>
        <v>38958099.680000007</v>
      </c>
      <c r="E54" s="15">
        <f>SUM(E55:E62)</f>
        <v>1857932</v>
      </c>
      <c r="F54" s="15">
        <f>F55+F56+F57+F58+F59+F60+F61+F62</f>
        <v>40318539.790000007</v>
      </c>
      <c r="G54" s="15">
        <f t="shared" si="8"/>
        <v>38462800.290000007</v>
      </c>
      <c r="H54" s="15">
        <f>SUM(H55:H62)</f>
        <v>1855739.5</v>
      </c>
      <c r="I54" s="14">
        <f t="shared" si="9"/>
        <v>98.781136064621961</v>
      </c>
      <c r="J54" s="14">
        <f t="shared" si="10"/>
        <v>98.728635651973875</v>
      </c>
      <c r="K54" s="14">
        <f t="shared" si="11"/>
        <v>99.881992451822782</v>
      </c>
    </row>
    <row r="55" spans="1:11" ht="28.5" customHeight="1" x14ac:dyDescent="0.2">
      <c r="A55" s="13" t="s">
        <v>80</v>
      </c>
      <c r="B55" s="12" t="s">
        <v>79</v>
      </c>
      <c r="C55" s="22">
        <v>13683164.92</v>
      </c>
      <c r="D55" s="11">
        <f t="shared" ref="D55:D62" si="12">C55-E55</f>
        <v>13592430.119999999</v>
      </c>
      <c r="E55" s="11">
        <v>90734.8</v>
      </c>
      <c r="F55" s="22">
        <v>13611164.25</v>
      </c>
      <c r="G55" s="11">
        <f t="shared" si="8"/>
        <v>13520429.449999999</v>
      </c>
      <c r="H55" s="11">
        <v>90734.8</v>
      </c>
      <c r="I55" s="10">
        <f t="shared" si="9"/>
        <v>99.473801050992535</v>
      </c>
      <c r="J55" s="10">
        <f t="shared" si="10"/>
        <v>99.470288466710173</v>
      </c>
      <c r="K55" s="10">
        <f t="shared" si="11"/>
        <v>100</v>
      </c>
    </row>
    <row r="56" spans="1:11" ht="24.75" customHeight="1" x14ac:dyDescent="0.2">
      <c r="A56" s="13" t="s">
        <v>78</v>
      </c>
      <c r="B56" s="12" t="s">
        <v>77</v>
      </c>
      <c r="C56" s="22">
        <v>20560516.899999999</v>
      </c>
      <c r="D56" s="11">
        <f t="shared" si="12"/>
        <v>18961843.699999999</v>
      </c>
      <c r="E56" s="11">
        <v>1598673.2</v>
      </c>
      <c r="F56" s="22">
        <v>20351502.77</v>
      </c>
      <c r="G56" s="11">
        <f t="shared" si="8"/>
        <v>18752847.27</v>
      </c>
      <c r="H56" s="11">
        <v>1598655.5</v>
      </c>
      <c r="I56" s="10">
        <f t="shared" si="9"/>
        <v>98.983419867231078</v>
      </c>
      <c r="J56" s="10">
        <f t="shared" si="10"/>
        <v>98.897805333138564</v>
      </c>
      <c r="K56" s="10">
        <f t="shared" si="11"/>
        <v>99.998892831880838</v>
      </c>
    </row>
    <row r="57" spans="1:11" ht="22.5" customHeight="1" x14ac:dyDescent="0.2">
      <c r="A57" s="13" t="s">
        <v>76</v>
      </c>
      <c r="B57" s="12" t="s">
        <v>75</v>
      </c>
      <c r="C57" s="22">
        <v>498632.1</v>
      </c>
      <c r="D57" s="11">
        <f t="shared" si="12"/>
        <v>422132.1</v>
      </c>
      <c r="E57" s="11">
        <v>76500</v>
      </c>
      <c r="F57" s="22">
        <v>498632.1</v>
      </c>
      <c r="G57" s="11">
        <f t="shared" si="8"/>
        <v>422132.1</v>
      </c>
      <c r="H57" s="11">
        <v>76500</v>
      </c>
      <c r="I57" s="10">
        <f t="shared" si="9"/>
        <v>100</v>
      </c>
      <c r="J57" s="10">
        <f t="shared" si="10"/>
        <v>100</v>
      </c>
      <c r="K57" s="10">
        <f t="shared" si="11"/>
        <v>100</v>
      </c>
    </row>
    <row r="58" spans="1:11" ht="22.5" customHeight="1" x14ac:dyDescent="0.2">
      <c r="A58" s="13" t="s">
        <v>74</v>
      </c>
      <c r="B58" s="12" t="s">
        <v>73</v>
      </c>
      <c r="C58" s="22">
        <v>3605031.9</v>
      </c>
      <c r="D58" s="11">
        <f t="shared" si="12"/>
        <v>3520924.6999999997</v>
      </c>
      <c r="E58" s="11">
        <v>84107.199999999997</v>
      </c>
      <c r="F58" s="22">
        <v>3504071.02</v>
      </c>
      <c r="G58" s="11">
        <f t="shared" si="8"/>
        <v>3421362.32</v>
      </c>
      <c r="H58" s="11">
        <v>82708.7</v>
      </c>
      <c r="I58" s="10">
        <f t="shared" si="9"/>
        <v>97.199445586043225</v>
      </c>
      <c r="J58" s="10">
        <f t="shared" si="10"/>
        <v>97.172266137926783</v>
      </c>
      <c r="K58" s="10">
        <f t="shared" si="11"/>
        <v>98.337241044761925</v>
      </c>
    </row>
    <row r="59" spans="1:11" ht="25.5" customHeight="1" x14ac:dyDescent="0.2">
      <c r="A59" s="13" t="s">
        <v>72</v>
      </c>
      <c r="B59" s="12" t="s">
        <v>71</v>
      </c>
      <c r="C59" s="22">
        <v>318536.93</v>
      </c>
      <c r="D59" s="11">
        <f t="shared" si="12"/>
        <v>318075.93</v>
      </c>
      <c r="E59" s="11">
        <v>461</v>
      </c>
      <c r="F59" s="22">
        <v>318174.40999999997</v>
      </c>
      <c r="G59" s="11">
        <f t="shared" si="8"/>
        <v>317713.40999999997</v>
      </c>
      <c r="H59" s="11">
        <v>461</v>
      </c>
      <c r="I59" s="10">
        <f t="shared" si="9"/>
        <v>99.886192159885496</v>
      </c>
      <c r="J59" s="10">
        <f t="shared" si="10"/>
        <v>99.886027213690767</v>
      </c>
      <c r="K59" s="10">
        <f t="shared" si="11"/>
        <v>100</v>
      </c>
    </row>
    <row r="60" spans="1:11" ht="22.5" customHeight="1" x14ac:dyDescent="0.2">
      <c r="A60" s="13" t="s">
        <v>70</v>
      </c>
      <c r="B60" s="12" t="s">
        <v>69</v>
      </c>
      <c r="C60" s="22">
        <v>933272.21</v>
      </c>
      <c r="D60" s="11">
        <f t="shared" si="12"/>
        <v>933272.21</v>
      </c>
      <c r="E60" s="11">
        <v>0</v>
      </c>
      <c r="F60" s="22">
        <v>932653.7</v>
      </c>
      <c r="G60" s="11">
        <f t="shared" si="8"/>
        <v>932653.7</v>
      </c>
      <c r="H60" s="11">
        <v>0</v>
      </c>
      <c r="I60" s="10">
        <f t="shared" si="9"/>
        <v>99.933726731239531</v>
      </c>
      <c r="J60" s="10">
        <f t="shared" si="10"/>
        <v>99.933726731239531</v>
      </c>
      <c r="K60" s="10"/>
    </row>
    <row r="61" spans="1:11" ht="23.25" customHeight="1" x14ac:dyDescent="0.2">
      <c r="A61" s="13" t="s">
        <v>68</v>
      </c>
      <c r="B61" s="12" t="s">
        <v>67</v>
      </c>
      <c r="C61" s="22">
        <v>858607.96</v>
      </c>
      <c r="D61" s="11">
        <f t="shared" si="12"/>
        <v>858607.96</v>
      </c>
      <c r="E61" s="11">
        <v>0</v>
      </c>
      <c r="F61" s="22">
        <v>746680.59</v>
      </c>
      <c r="G61" s="11">
        <f t="shared" si="8"/>
        <v>746680.59</v>
      </c>
      <c r="H61" s="11">
        <v>0</v>
      </c>
      <c r="I61" s="10">
        <f t="shared" si="9"/>
        <v>86.964088942292122</v>
      </c>
      <c r="J61" s="10">
        <f t="shared" si="10"/>
        <v>86.964088942292122</v>
      </c>
      <c r="K61" s="10"/>
    </row>
    <row r="62" spans="1:11" ht="22.5" customHeight="1" x14ac:dyDescent="0.2">
      <c r="A62" s="13" t="s">
        <v>66</v>
      </c>
      <c r="B62" s="12" t="s">
        <v>65</v>
      </c>
      <c r="C62" s="22">
        <v>358268.76</v>
      </c>
      <c r="D62" s="11">
        <f t="shared" si="12"/>
        <v>350812.96</v>
      </c>
      <c r="E62" s="11">
        <v>7455.8</v>
      </c>
      <c r="F62" s="22">
        <v>355660.95</v>
      </c>
      <c r="G62" s="11">
        <f t="shared" si="8"/>
        <v>348981.45</v>
      </c>
      <c r="H62" s="11">
        <v>6679.5</v>
      </c>
      <c r="I62" s="10">
        <f t="shared" si="9"/>
        <v>99.272107900225521</v>
      </c>
      <c r="J62" s="10">
        <f t="shared" si="10"/>
        <v>99.477924076693171</v>
      </c>
      <c r="K62" s="10">
        <f t="shared" si="11"/>
        <v>89.587971780358913</v>
      </c>
    </row>
    <row r="63" spans="1:11" ht="18.75" customHeight="1" x14ac:dyDescent="0.2">
      <c r="A63" s="17" t="s">
        <v>64</v>
      </c>
      <c r="B63" s="16" t="s">
        <v>63</v>
      </c>
      <c r="C63" s="15">
        <f>C64+C66+C65</f>
        <v>4361655.6000000006</v>
      </c>
      <c r="D63" s="15">
        <f>D64+D66+D65</f>
        <v>4267272.8</v>
      </c>
      <c r="E63" s="15">
        <f>SUM(E64:E66)</f>
        <v>94382.799999999988</v>
      </c>
      <c r="F63" s="15">
        <f>SUM(F64:F66)</f>
        <v>4186662.04</v>
      </c>
      <c r="G63" s="15">
        <f t="shared" si="8"/>
        <v>4092279.34</v>
      </c>
      <c r="H63" s="15">
        <f>SUM(H64:H66)</f>
        <v>94382.7</v>
      </c>
      <c r="I63" s="14">
        <f t="shared" si="9"/>
        <v>95.987909728590211</v>
      </c>
      <c r="J63" s="14">
        <f t="shared" si="10"/>
        <v>95.899173354935257</v>
      </c>
      <c r="K63" s="14">
        <f t="shared" si="11"/>
        <v>99.999894048491896</v>
      </c>
    </row>
    <row r="64" spans="1:11" ht="22.5" customHeight="1" x14ac:dyDescent="0.2">
      <c r="A64" s="13" t="s">
        <v>62</v>
      </c>
      <c r="B64" s="12" t="s">
        <v>61</v>
      </c>
      <c r="C64" s="11">
        <v>4314105.28</v>
      </c>
      <c r="D64" s="11">
        <f>C64-E64</f>
        <v>4226568.38</v>
      </c>
      <c r="E64" s="11">
        <v>87536.9</v>
      </c>
      <c r="F64" s="11">
        <v>4140673.14</v>
      </c>
      <c r="G64" s="11">
        <f t="shared" si="8"/>
        <v>4053136.3400000003</v>
      </c>
      <c r="H64" s="11">
        <v>87536.8</v>
      </c>
      <c r="I64" s="10">
        <f t="shared" si="9"/>
        <v>95.979881603631142</v>
      </c>
      <c r="J64" s="10">
        <f t="shared" si="10"/>
        <v>95.896622876831358</v>
      </c>
      <c r="K64" s="10">
        <f t="shared" si="11"/>
        <v>99.999885762461332</v>
      </c>
    </row>
    <row r="65" spans="1:11" ht="21.75" customHeight="1" x14ac:dyDescent="0.2">
      <c r="A65" s="13" t="s">
        <v>60</v>
      </c>
      <c r="B65" s="12" t="s">
        <v>59</v>
      </c>
      <c r="C65" s="11">
        <v>14400</v>
      </c>
      <c r="D65" s="11">
        <f>C65-E65</f>
        <v>14400</v>
      </c>
      <c r="E65" s="11">
        <v>0</v>
      </c>
      <c r="F65" s="11">
        <v>14400</v>
      </c>
      <c r="G65" s="11">
        <f t="shared" si="8"/>
        <v>14400</v>
      </c>
      <c r="H65" s="11">
        <v>0</v>
      </c>
      <c r="I65" s="10">
        <f t="shared" si="9"/>
        <v>100</v>
      </c>
      <c r="J65" s="10">
        <f t="shared" si="10"/>
        <v>100</v>
      </c>
      <c r="K65" s="10"/>
    </row>
    <row r="66" spans="1:11" ht="24.75" customHeight="1" x14ac:dyDescent="0.2">
      <c r="A66" s="13" t="s">
        <v>58</v>
      </c>
      <c r="B66" s="12" t="s">
        <v>57</v>
      </c>
      <c r="C66" s="11">
        <v>33150.32</v>
      </c>
      <c r="D66" s="11">
        <f>C66-E66</f>
        <v>26304.42</v>
      </c>
      <c r="E66" s="11">
        <v>6845.9</v>
      </c>
      <c r="F66" s="11">
        <v>31588.9</v>
      </c>
      <c r="G66" s="11">
        <f t="shared" si="8"/>
        <v>24743</v>
      </c>
      <c r="H66" s="11">
        <v>6845.9</v>
      </c>
      <c r="I66" s="10">
        <f t="shared" si="9"/>
        <v>95.28987955470717</v>
      </c>
      <c r="J66" s="10">
        <f t="shared" si="10"/>
        <v>94.064039427594309</v>
      </c>
      <c r="K66" s="10">
        <f t="shared" si="11"/>
        <v>100</v>
      </c>
    </row>
    <row r="67" spans="1:11" ht="22.5" customHeight="1" x14ac:dyDescent="0.2">
      <c r="A67" s="17" t="s">
        <v>56</v>
      </c>
      <c r="B67" s="16" t="s">
        <v>55</v>
      </c>
      <c r="C67" s="15">
        <f>SUM(C68:C74)</f>
        <v>23992218.039999999</v>
      </c>
      <c r="D67" s="15">
        <f>SUM(D68:D74)</f>
        <v>21145462.440000001</v>
      </c>
      <c r="E67" s="15">
        <f>SUM(E68:E74)</f>
        <v>2846755.6</v>
      </c>
      <c r="F67" s="15">
        <f>SUM(F68:F74)</f>
        <v>23324184.780000001</v>
      </c>
      <c r="G67" s="15">
        <f t="shared" si="8"/>
        <v>20499638.48</v>
      </c>
      <c r="H67" s="15">
        <f>SUM(H68:H74)</f>
        <v>2824546.3000000003</v>
      </c>
      <c r="I67" s="14">
        <f t="shared" si="9"/>
        <v>97.215625254462722</v>
      </c>
      <c r="J67" s="14">
        <f t="shared" si="10"/>
        <v>96.945803565031881</v>
      </c>
      <c r="K67" s="14">
        <f t="shared" si="11"/>
        <v>99.219838190535228</v>
      </c>
    </row>
    <row r="68" spans="1:11" ht="19.5" customHeight="1" x14ac:dyDescent="0.2">
      <c r="A68" s="13" t="s">
        <v>54</v>
      </c>
      <c r="B68" s="12" t="s">
        <v>53</v>
      </c>
      <c r="C68" s="11">
        <v>6631288.8799999999</v>
      </c>
      <c r="D68" s="11">
        <f t="shared" ref="D68:D74" si="13">C68-E68</f>
        <v>5831324.8799999999</v>
      </c>
      <c r="E68" s="11">
        <v>799964</v>
      </c>
      <c r="F68" s="11">
        <v>6374447.9699999997</v>
      </c>
      <c r="G68" s="11">
        <f t="shared" si="8"/>
        <v>5593307.8700000001</v>
      </c>
      <c r="H68" s="11">
        <v>781140.1</v>
      </c>
      <c r="I68" s="10">
        <f t="shared" si="9"/>
        <v>96.126832737228</v>
      </c>
      <c r="J68" s="10">
        <f t="shared" si="10"/>
        <v>95.918303046082386</v>
      </c>
      <c r="K68" s="10">
        <f t="shared" si="11"/>
        <v>97.646906610797473</v>
      </c>
    </row>
    <row r="69" spans="1:11" ht="26.25" customHeight="1" x14ac:dyDescent="0.2">
      <c r="A69" s="13" t="s">
        <v>52</v>
      </c>
      <c r="B69" s="12" t="s">
        <v>51</v>
      </c>
      <c r="C69" s="11">
        <v>7239569.21</v>
      </c>
      <c r="D69" s="11">
        <f t="shared" si="13"/>
        <v>5486381.8100000005</v>
      </c>
      <c r="E69" s="11">
        <v>1753187.4</v>
      </c>
      <c r="F69" s="11">
        <v>6850166.8499999996</v>
      </c>
      <c r="G69" s="11">
        <f t="shared" si="8"/>
        <v>5100364.8499999996</v>
      </c>
      <c r="H69" s="11">
        <v>1749802</v>
      </c>
      <c r="I69" s="10">
        <f t="shared" si="9"/>
        <v>94.621194318273524</v>
      </c>
      <c r="J69" s="10">
        <f t="shared" si="10"/>
        <v>92.964088658641842</v>
      </c>
      <c r="K69" s="10">
        <f t="shared" si="11"/>
        <v>99.806900277745555</v>
      </c>
    </row>
    <row r="70" spans="1:11" ht="24" customHeight="1" x14ac:dyDescent="0.2">
      <c r="A70" s="13" t="s">
        <v>50</v>
      </c>
      <c r="B70" s="12" t="s">
        <v>49</v>
      </c>
      <c r="C70" s="11">
        <v>63847.76</v>
      </c>
      <c r="D70" s="11">
        <f t="shared" si="13"/>
        <v>63847.76</v>
      </c>
      <c r="E70" s="11">
        <v>0</v>
      </c>
      <c r="F70" s="11">
        <v>63462.46</v>
      </c>
      <c r="G70" s="11">
        <f t="shared" si="8"/>
        <v>63462.46</v>
      </c>
      <c r="H70" s="11">
        <v>0</v>
      </c>
      <c r="I70" s="10">
        <f t="shared" si="9"/>
        <v>99.396533253476704</v>
      </c>
      <c r="J70" s="10">
        <f t="shared" si="10"/>
        <v>99.396533253476704</v>
      </c>
      <c r="K70" s="10"/>
    </row>
    <row r="71" spans="1:11" ht="19.5" customHeight="1" x14ac:dyDescent="0.2">
      <c r="A71" s="13" t="s">
        <v>48</v>
      </c>
      <c r="B71" s="12" t="s">
        <v>47</v>
      </c>
      <c r="C71" s="11">
        <v>391921.46</v>
      </c>
      <c r="D71" s="11">
        <f t="shared" si="13"/>
        <v>342883.86000000004</v>
      </c>
      <c r="E71" s="11">
        <v>49037.599999999999</v>
      </c>
      <c r="F71" s="11">
        <v>391921.46</v>
      </c>
      <c r="G71" s="11">
        <f t="shared" si="8"/>
        <v>342883.86000000004</v>
      </c>
      <c r="H71" s="11">
        <v>49037.599999999999</v>
      </c>
      <c r="I71" s="10">
        <f t="shared" si="9"/>
        <v>100</v>
      </c>
      <c r="J71" s="10">
        <f t="shared" si="10"/>
        <v>100</v>
      </c>
      <c r="K71" s="10">
        <f t="shared" si="11"/>
        <v>100</v>
      </c>
    </row>
    <row r="72" spans="1:11" ht="21" customHeight="1" x14ac:dyDescent="0.2">
      <c r="A72" s="13" t="s">
        <v>46</v>
      </c>
      <c r="B72" s="12" t="s">
        <v>45</v>
      </c>
      <c r="C72" s="11">
        <v>113395</v>
      </c>
      <c r="D72" s="11">
        <f t="shared" si="13"/>
        <v>113395</v>
      </c>
      <c r="E72" s="11">
        <v>0</v>
      </c>
      <c r="F72" s="11">
        <v>110469.51</v>
      </c>
      <c r="G72" s="11">
        <f t="shared" si="8"/>
        <v>110469.51</v>
      </c>
      <c r="H72" s="11">
        <v>0</v>
      </c>
      <c r="I72" s="10">
        <f t="shared" si="9"/>
        <v>97.420089069182936</v>
      </c>
      <c r="J72" s="10">
        <f t="shared" si="10"/>
        <v>97.420089069182936</v>
      </c>
      <c r="K72" s="14"/>
    </row>
    <row r="73" spans="1:11" ht="24" customHeight="1" x14ac:dyDescent="0.2">
      <c r="A73" s="13" t="s">
        <v>44</v>
      </c>
      <c r="B73" s="12" t="s">
        <v>43</v>
      </c>
      <c r="C73" s="11">
        <v>341867.41</v>
      </c>
      <c r="D73" s="11">
        <f t="shared" si="13"/>
        <v>341867.41</v>
      </c>
      <c r="E73" s="11">
        <v>0</v>
      </c>
      <c r="F73" s="11">
        <v>341853.75</v>
      </c>
      <c r="G73" s="11">
        <f t="shared" si="8"/>
        <v>341853.75</v>
      </c>
      <c r="H73" s="11">
        <v>0</v>
      </c>
      <c r="I73" s="10">
        <f t="shared" si="9"/>
        <v>99.996004298859617</v>
      </c>
      <c r="J73" s="10">
        <f t="shared" si="10"/>
        <v>99.996004298859617</v>
      </c>
      <c r="K73" s="10"/>
    </row>
    <row r="74" spans="1:11" ht="27" customHeight="1" x14ac:dyDescent="0.2">
      <c r="A74" s="13" t="s">
        <v>42</v>
      </c>
      <c r="B74" s="12" t="s">
        <v>41</v>
      </c>
      <c r="C74" s="11">
        <v>9210328.3200000003</v>
      </c>
      <c r="D74" s="11">
        <f t="shared" si="13"/>
        <v>8965761.7200000007</v>
      </c>
      <c r="E74" s="11">
        <v>244566.6</v>
      </c>
      <c r="F74" s="11">
        <v>9191862.7799999993</v>
      </c>
      <c r="G74" s="11">
        <f t="shared" si="8"/>
        <v>8947296.1799999997</v>
      </c>
      <c r="H74" s="11">
        <v>244566.6</v>
      </c>
      <c r="I74" s="10">
        <f t="shared" si="9"/>
        <v>99.799512684472887</v>
      </c>
      <c r="J74" s="10">
        <f t="shared" si="10"/>
        <v>99.794043823863731</v>
      </c>
      <c r="K74" s="10">
        <f t="shared" si="11"/>
        <v>100</v>
      </c>
    </row>
    <row r="75" spans="1:11" ht="21.75" customHeight="1" x14ac:dyDescent="0.2">
      <c r="A75" s="17" t="s">
        <v>40</v>
      </c>
      <c r="B75" s="16" t="s">
        <v>39</v>
      </c>
      <c r="C75" s="15">
        <f>C76+C77+C78+C79+C80</f>
        <v>43172408.420000002</v>
      </c>
      <c r="D75" s="15">
        <f>D76+D77+D78+D79+D80</f>
        <v>35140180.079999998</v>
      </c>
      <c r="E75" s="15">
        <f>E76+E77+E78+E79+E80</f>
        <v>8032228.3399999999</v>
      </c>
      <c r="F75" s="15">
        <f>F76+F77+F78+F79+F80</f>
        <v>42768499.389999993</v>
      </c>
      <c r="G75" s="15">
        <f t="shared" si="8"/>
        <v>34957565.279999994</v>
      </c>
      <c r="H75" s="15">
        <f>SUM(H76:H80)</f>
        <v>7810934.1099999994</v>
      </c>
      <c r="I75" s="14">
        <f t="shared" si="9"/>
        <v>99.064427849216557</v>
      </c>
      <c r="J75" s="14">
        <f t="shared" si="10"/>
        <v>99.480324803161892</v>
      </c>
      <c r="K75" s="14">
        <f t="shared" si="11"/>
        <v>97.244921077530023</v>
      </c>
    </row>
    <row r="76" spans="1:11" ht="24" customHeight="1" x14ac:dyDescent="0.2">
      <c r="A76" s="13" t="s">
        <v>38</v>
      </c>
      <c r="B76" s="12" t="s">
        <v>37</v>
      </c>
      <c r="C76" s="11">
        <v>439834.61</v>
      </c>
      <c r="D76" s="11">
        <f>C76-E76</f>
        <v>437334.61</v>
      </c>
      <c r="E76" s="11">
        <v>2500</v>
      </c>
      <c r="F76" s="11">
        <v>439833.38</v>
      </c>
      <c r="G76" s="11">
        <f t="shared" si="8"/>
        <v>437334.58</v>
      </c>
      <c r="H76" s="11">
        <v>2498.8000000000002</v>
      </c>
      <c r="I76" s="10">
        <f t="shared" si="9"/>
        <v>99.999720349428628</v>
      </c>
      <c r="J76" s="10">
        <f t="shared" si="10"/>
        <v>99.999993140263939</v>
      </c>
      <c r="K76" s="10">
        <f t="shared" si="11"/>
        <v>99.952000000000012</v>
      </c>
    </row>
    <row r="77" spans="1:11" ht="23.25" customHeight="1" x14ac:dyDescent="0.2">
      <c r="A77" s="13" t="s">
        <v>36</v>
      </c>
      <c r="B77" s="12" t="s">
        <v>35</v>
      </c>
      <c r="C77" s="11">
        <v>5210846.87</v>
      </c>
      <c r="D77" s="11">
        <f>C77-E77</f>
        <v>5210846.87</v>
      </c>
      <c r="E77" s="11">
        <v>0</v>
      </c>
      <c r="F77" s="11">
        <v>5210807.12</v>
      </c>
      <c r="G77" s="11">
        <f t="shared" si="8"/>
        <v>5210807.12</v>
      </c>
      <c r="H77" s="11">
        <v>0</v>
      </c>
      <c r="I77" s="10">
        <f t="shared" si="9"/>
        <v>99.999237168141917</v>
      </c>
      <c r="J77" s="10">
        <f t="shared" si="10"/>
        <v>99.999237168141917</v>
      </c>
      <c r="K77" s="10"/>
    </row>
    <row r="78" spans="1:11" ht="22.5" customHeight="1" x14ac:dyDescent="0.2">
      <c r="A78" s="13" t="s">
        <v>34</v>
      </c>
      <c r="B78" s="12" t="s">
        <v>33</v>
      </c>
      <c r="C78" s="11">
        <v>25642282.399999999</v>
      </c>
      <c r="D78" s="11">
        <f>C78-E78</f>
        <v>21513690.599999998</v>
      </c>
      <c r="E78" s="11">
        <f>3679935+448656.8</f>
        <v>4128591.8</v>
      </c>
      <c r="F78" s="11">
        <v>25370534.329999998</v>
      </c>
      <c r="G78" s="11">
        <f t="shared" si="8"/>
        <v>21385092.659999996</v>
      </c>
      <c r="H78" s="11">
        <f>3594429.1+391012.57</f>
        <v>3985441.67</v>
      </c>
      <c r="I78" s="10">
        <f t="shared" si="9"/>
        <v>98.94023446992378</v>
      </c>
      <c r="J78" s="10">
        <f t="shared" si="10"/>
        <v>99.402250676599394</v>
      </c>
      <c r="K78" s="10">
        <f t="shared" si="11"/>
        <v>96.53271292163106</v>
      </c>
    </row>
    <row r="79" spans="1:11" ht="22.5" customHeight="1" x14ac:dyDescent="0.2">
      <c r="A79" s="13" t="s">
        <v>32</v>
      </c>
      <c r="B79" s="12" t="s">
        <v>31</v>
      </c>
      <c r="C79" s="11">
        <v>11006582.439999999</v>
      </c>
      <c r="D79" s="11">
        <f>C79-E79</f>
        <v>7156867.4399999995</v>
      </c>
      <c r="E79" s="11">
        <v>3849715</v>
      </c>
      <c r="F79" s="11">
        <v>10889108.91</v>
      </c>
      <c r="G79" s="11">
        <f t="shared" si="8"/>
        <v>7117535.9100000001</v>
      </c>
      <c r="H79" s="11">
        <v>3771573</v>
      </c>
      <c r="I79" s="10">
        <f t="shared" si="9"/>
        <v>98.932697495881399</v>
      </c>
      <c r="J79" s="10">
        <f t="shared" si="10"/>
        <v>99.450436516678039</v>
      </c>
      <c r="K79" s="10">
        <f t="shared" si="11"/>
        <v>97.970187403483109</v>
      </c>
    </row>
    <row r="80" spans="1:11" ht="29.25" customHeight="1" x14ac:dyDescent="0.2">
      <c r="A80" s="13" t="s">
        <v>30</v>
      </c>
      <c r="B80" s="12" t="s">
        <v>29</v>
      </c>
      <c r="C80" s="11">
        <v>872862.1</v>
      </c>
      <c r="D80" s="11">
        <f>C80-E80</f>
        <v>821440.55999999994</v>
      </c>
      <c r="E80" s="11">
        <f>5195+46226.54</f>
        <v>51421.54</v>
      </c>
      <c r="F80" s="11">
        <v>858215.65</v>
      </c>
      <c r="G80" s="11">
        <f t="shared" si="8"/>
        <v>806795.01</v>
      </c>
      <c r="H80" s="11">
        <f>5194.1+46226.54</f>
        <v>51420.639999999999</v>
      </c>
      <c r="I80" s="10">
        <f t="shared" si="9"/>
        <v>98.322020167905109</v>
      </c>
      <c r="J80" s="10">
        <f t="shared" si="10"/>
        <v>98.217089499452044</v>
      </c>
      <c r="K80" s="10">
        <f t="shared" si="11"/>
        <v>99.998249760703402</v>
      </c>
    </row>
    <row r="81" spans="1:11" ht="23.25" customHeight="1" x14ac:dyDescent="0.2">
      <c r="A81" s="21" t="s">
        <v>28</v>
      </c>
      <c r="B81" s="20" t="s">
        <v>27</v>
      </c>
      <c r="C81" s="14">
        <f>SUM(C82:C85)</f>
        <v>3952836.56</v>
      </c>
      <c r="D81" s="14">
        <f>SUM(D82:D85)</f>
        <v>3586149.06</v>
      </c>
      <c r="E81" s="14">
        <f>SUM(E82:E85)</f>
        <v>366687.5</v>
      </c>
      <c r="F81" s="14">
        <f>SUM(F82:F85)</f>
        <v>3189414.6300000004</v>
      </c>
      <c r="G81" s="14">
        <f t="shared" ref="G81:G95" si="14">F81-H81</f>
        <v>2822727.2300000004</v>
      </c>
      <c r="H81" s="14">
        <f>SUM(H82:H85)</f>
        <v>366687.4</v>
      </c>
      <c r="I81" s="14">
        <f t="shared" ref="I81:I95" si="15">F81/C81*100</f>
        <v>80.686731707419753</v>
      </c>
      <c r="J81" s="14">
        <f t="shared" ref="J81:J95" si="16">G81/D81*100</f>
        <v>78.71193257092331</v>
      </c>
      <c r="K81" s="14">
        <f t="shared" ref="K81:K95" si="17">H81/E81*100</f>
        <v>99.999972728822229</v>
      </c>
    </row>
    <row r="82" spans="1:11" ht="24" customHeight="1" x14ac:dyDescent="0.2">
      <c r="A82" s="19" t="s">
        <v>26</v>
      </c>
      <c r="B82" s="18" t="s">
        <v>25</v>
      </c>
      <c r="C82" s="11">
        <v>109226.24000000001</v>
      </c>
      <c r="D82" s="11">
        <f>C82-E82</f>
        <v>109226.24000000001</v>
      </c>
      <c r="E82" s="11">
        <v>0</v>
      </c>
      <c r="F82" s="11">
        <v>109174.24</v>
      </c>
      <c r="G82" s="11">
        <f t="shared" si="14"/>
        <v>109174.24</v>
      </c>
      <c r="H82" s="11">
        <v>0</v>
      </c>
      <c r="I82" s="10">
        <f t="shared" si="15"/>
        <v>99.95239239215779</v>
      </c>
      <c r="J82" s="10">
        <f t="shared" si="16"/>
        <v>99.95239239215779</v>
      </c>
      <c r="K82" s="10"/>
    </row>
    <row r="83" spans="1:11" ht="22.5" customHeight="1" x14ac:dyDescent="0.2">
      <c r="A83" s="19" t="s">
        <v>24</v>
      </c>
      <c r="B83" s="18" t="s">
        <v>23</v>
      </c>
      <c r="C83" s="11">
        <v>2971533.37</v>
      </c>
      <c r="D83" s="11">
        <f>C83-E83</f>
        <v>2612012.37</v>
      </c>
      <c r="E83" s="11">
        <v>359521</v>
      </c>
      <c r="F83" s="11">
        <v>2208171.7799999998</v>
      </c>
      <c r="G83" s="11">
        <f t="shared" si="14"/>
        <v>1848650.88</v>
      </c>
      <c r="H83" s="11">
        <v>359520.9</v>
      </c>
      <c r="I83" s="10">
        <f t="shared" si="15"/>
        <v>74.310852514504987</v>
      </c>
      <c r="J83" s="10">
        <f t="shared" si="16"/>
        <v>70.774966505997057</v>
      </c>
      <c r="K83" s="10">
        <f t="shared" si="17"/>
        <v>99.99997218521311</v>
      </c>
    </row>
    <row r="84" spans="1:11" ht="21" customHeight="1" x14ac:dyDescent="0.2">
      <c r="A84" s="19" t="s">
        <v>22</v>
      </c>
      <c r="B84" s="18" t="s">
        <v>21</v>
      </c>
      <c r="C84" s="11">
        <v>574001.97</v>
      </c>
      <c r="D84" s="11">
        <f>C84-E84</f>
        <v>566835.47</v>
      </c>
      <c r="E84" s="11">
        <v>7166.5</v>
      </c>
      <c r="F84" s="11">
        <v>573993.72</v>
      </c>
      <c r="G84" s="11">
        <f t="shared" si="14"/>
        <v>566827.22</v>
      </c>
      <c r="H84" s="11">
        <v>7166.5</v>
      </c>
      <c r="I84" s="10">
        <f t="shared" si="15"/>
        <v>99.998562722702857</v>
      </c>
      <c r="J84" s="10">
        <f t="shared" si="16"/>
        <v>99.998544551208141</v>
      </c>
      <c r="K84" s="10">
        <f t="shared" si="17"/>
        <v>100</v>
      </c>
    </row>
    <row r="85" spans="1:11" ht="22.5" customHeight="1" x14ac:dyDescent="0.2">
      <c r="A85" s="19" t="s">
        <v>20</v>
      </c>
      <c r="B85" s="18" t="s">
        <v>19</v>
      </c>
      <c r="C85" s="11">
        <v>298074.98</v>
      </c>
      <c r="D85" s="11">
        <f>C85-E85</f>
        <v>298074.98</v>
      </c>
      <c r="E85" s="11">
        <v>0</v>
      </c>
      <c r="F85" s="11">
        <v>298074.89</v>
      </c>
      <c r="G85" s="11">
        <f t="shared" si="14"/>
        <v>298074.89</v>
      </c>
      <c r="H85" s="11">
        <v>0</v>
      </c>
      <c r="I85" s="10">
        <f t="shared" si="15"/>
        <v>99.999969806254796</v>
      </c>
      <c r="J85" s="10">
        <f t="shared" si="16"/>
        <v>99.999969806254796</v>
      </c>
      <c r="K85" s="10"/>
    </row>
    <row r="86" spans="1:11" ht="23.25" customHeight="1" x14ac:dyDescent="0.2">
      <c r="A86" s="21" t="s">
        <v>18</v>
      </c>
      <c r="B86" s="20" t="s">
        <v>17</v>
      </c>
      <c r="C86" s="14">
        <f>C87+C88</f>
        <v>489730.62</v>
      </c>
      <c r="D86" s="14">
        <f>D87+D88</f>
        <v>489730.62</v>
      </c>
      <c r="E86" s="14">
        <f>E87+E88</f>
        <v>0</v>
      </c>
      <c r="F86" s="14">
        <f>F87+F88</f>
        <v>489730.38</v>
      </c>
      <c r="G86" s="14">
        <f t="shared" si="14"/>
        <v>489730.38</v>
      </c>
      <c r="H86" s="14">
        <f>H87+H88</f>
        <v>0</v>
      </c>
      <c r="I86" s="14">
        <f t="shared" si="15"/>
        <v>99.99995099346657</v>
      </c>
      <c r="J86" s="14">
        <f t="shared" si="16"/>
        <v>99.99995099346657</v>
      </c>
      <c r="K86" s="10"/>
    </row>
    <row r="87" spans="1:11" ht="19.5" customHeight="1" x14ac:dyDescent="0.2">
      <c r="A87" s="19" t="s">
        <v>16</v>
      </c>
      <c r="B87" s="18" t="s">
        <v>15</v>
      </c>
      <c r="C87" s="11">
        <v>415078.78</v>
      </c>
      <c r="D87" s="11">
        <f>C87-E87</f>
        <v>415078.78</v>
      </c>
      <c r="E87" s="11">
        <v>0</v>
      </c>
      <c r="F87" s="11">
        <v>415078.54</v>
      </c>
      <c r="G87" s="11">
        <f t="shared" si="14"/>
        <v>415078.54</v>
      </c>
      <c r="H87" s="11">
        <v>0</v>
      </c>
      <c r="I87" s="10">
        <f t="shared" si="15"/>
        <v>99.999942179650802</v>
      </c>
      <c r="J87" s="10">
        <f t="shared" si="16"/>
        <v>99.999942179650802</v>
      </c>
      <c r="K87" s="10"/>
    </row>
    <row r="88" spans="1:11" ht="18.75" customHeight="1" x14ac:dyDescent="0.2">
      <c r="A88" s="19" t="s">
        <v>14</v>
      </c>
      <c r="B88" s="18" t="s">
        <v>13</v>
      </c>
      <c r="C88" s="11">
        <v>74651.839999999997</v>
      </c>
      <c r="D88" s="11">
        <f>C88-E88</f>
        <v>74651.839999999997</v>
      </c>
      <c r="E88" s="11">
        <v>0</v>
      </c>
      <c r="F88" s="11">
        <v>74651.839999999997</v>
      </c>
      <c r="G88" s="11">
        <f t="shared" si="14"/>
        <v>74651.839999999997</v>
      </c>
      <c r="H88" s="11">
        <v>0</v>
      </c>
      <c r="I88" s="10">
        <f t="shared" si="15"/>
        <v>100</v>
      </c>
      <c r="J88" s="10">
        <f t="shared" si="16"/>
        <v>100</v>
      </c>
      <c r="K88" s="10"/>
    </row>
    <row r="89" spans="1:11" ht="20.25" customHeight="1" x14ac:dyDescent="0.2">
      <c r="A89" s="17"/>
      <c r="B89" s="16" t="s">
        <v>12</v>
      </c>
      <c r="C89" s="14">
        <f>C54+C63+C67+C75+C81+C86</f>
        <v>116784880.92</v>
      </c>
      <c r="D89" s="14">
        <f>D54+D63+D67+D75+D81+D86</f>
        <v>103586894.68000001</v>
      </c>
      <c r="E89" s="14">
        <f>E54+E63+E67+E75+E81+E86</f>
        <v>13197986.24</v>
      </c>
      <c r="F89" s="14">
        <f>F54+F63+F67+F75+F81+F86</f>
        <v>114277031.00999999</v>
      </c>
      <c r="G89" s="14">
        <f t="shared" si="14"/>
        <v>101324740.99999999</v>
      </c>
      <c r="H89" s="14">
        <f>H54+H63+H67+H75+H81+H86</f>
        <v>12952290.01</v>
      </c>
      <c r="I89" s="14">
        <f t="shared" si="15"/>
        <v>97.852590258050668</v>
      </c>
      <c r="J89" s="14">
        <f t="shared" si="16"/>
        <v>97.816177725002518</v>
      </c>
      <c r="K89" s="14">
        <f t="shared" si="17"/>
        <v>98.13838092014862</v>
      </c>
    </row>
    <row r="90" spans="1:11" ht="27" customHeight="1" x14ac:dyDescent="0.2">
      <c r="A90" s="17" t="s">
        <v>11</v>
      </c>
      <c r="B90" s="16" t="s">
        <v>10</v>
      </c>
      <c r="C90" s="15">
        <f>C91</f>
        <v>64973.1</v>
      </c>
      <c r="D90" s="15">
        <f>D91</f>
        <v>64973.1</v>
      </c>
      <c r="E90" s="15">
        <f>E91</f>
        <v>0</v>
      </c>
      <c r="F90" s="15">
        <f>F91</f>
        <v>38230.550000000003</v>
      </c>
      <c r="G90" s="15">
        <f t="shared" si="14"/>
        <v>38230.550000000003</v>
      </c>
      <c r="H90" s="15">
        <f>H91</f>
        <v>0</v>
      </c>
      <c r="I90" s="14">
        <f t="shared" si="15"/>
        <v>58.840581717664698</v>
      </c>
      <c r="J90" s="14">
        <f t="shared" si="16"/>
        <v>58.840581717664698</v>
      </c>
      <c r="K90" s="10"/>
    </row>
    <row r="91" spans="1:11" ht="27.75" customHeight="1" x14ac:dyDescent="0.2">
      <c r="A91" s="13" t="s">
        <v>9</v>
      </c>
      <c r="B91" s="12" t="s">
        <v>8</v>
      </c>
      <c r="C91" s="11">
        <v>64973.1</v>
      </c>
      <c r="D91" s="11">
        <f>C91-E91</f>
        <v>64973.1</v>
      </c>
      <c r="E91" s="11">
        <v>0</v>
      </c>
      <c r="F91" s="11">
        <v>38230.550000000003</v>
      </c>
      <c r="G91" s="11">
        <f t="shared" si="14"/>
        <v>38230.550000000003</v>
      </c>
      <c r="H91" s="11">
        <v>0</v>
      </c>
      <c r="I91" s="10">
        <f t="shared" si="15"/>
        <v>58.840581717664698</v>
      </c>
      <c r="J91" s="10">
        <f t="shared" si="16"/>
        <v>58.840581717664698</v>
      </c>
      <c r="K91" s="10"/>
    </row>
    <row r="92" spans="1:11" ht="42.75" customHeight="1" x14ac:dyDescent="0.2">
      <c r="A92" s="17" t="s">
        <v>7</v>
      </c>
      <c r="B92" s="16" t="s">
        <v>6</v>
      </c>
      <c r="C92" s="15">
        <f>C93+C94+C95</f>
        <v>7450563.9199999999</v>
      </c>
      <c r="D92" s="15">
        <f>D93+D94+D95</f>
        <v>7395639.2199999997</v>
      </c>
      <c r="E92" s="15">
        <f>E93+E94+E95</f>
        <v>54924.7</v>
      </c>
      <c r="F92" s="15">
        <f>F93+F94+F95</f>
        <v>7387510.2800000003</v>
      </c>
      <c r="G92" s="15">
        <f t="shared" si="14"/>
        <v>7332585.5800000001</v>
      </c>
      <c r="H92" s="15">
        <f>SUM(H93:H95)</f>
        <v>54924.7</v>
      </c>
      <c r="I92" s="14">
        <f t="shared" si="15"/>
        <v>99.153706475415362</v>
      </c>
      <c r="J92" s="14">
        <f t="shared" si="16"/>
        <v>99.14742136380201</v>
      </c>
      <c r="K92" s="14">
        <f t="shared" si="17"/>
        <v>100</v>
      </c>
    </row>
    <row r="93" spans="1:11" ht="41.25" customHeight="1" x14ac:dyDescent="0.2">
      <c r="A93" s="13" t="s">
        <v>5</v>
      </c>
      <c r="B93" s="12" t="s">
        <v>4</v>
      </c>
      <c r="C93" s="11">
        <v>3523007.6</v>
      </c>
      <c r="D93" s="11">
        <f>C93-E93</f>
        <v>3523007.6</v>
      </c>
      <c r="E93" s="11">
        <v>0</v>
      </c>
      <c r="F93" s="11">
        <v>3523007.6</v>
      </c>
      <c r="G93" s="11">
        <f t="shared" si="14"/>
        <v>3523007.6</v>
      </c>
      <c r="H93" s="11">
        <v>0</v>
      </c>
      <c r="I93" s="10">
        <f t="shared" si="15"/>
        <v>100</v>
      </c>
      <c r="J93" s="10">
        <f t="shared" si="16"/>
        <v>100</v>
      </c>
      <c r="K93" s="10"/>
    </row>
    <row r="94" spans="1:11" ht="21.75" customHeight="1" x14ac:dyDescent="0.2">
      <c r="A94" s="13" t="s">
        <v>3</v>
      </c>
      <c r="B94" s="12" t="s">
        <v>2</v>
      </c>
      <c r="C94" s="11">
        <v>176000</v>
      </c>
      <c r="D94" s="11">
        <f>C94-E94</f>
        <v>176000</v>
      </c>
      <c r="E94" s="11">
        <v>0</v>
      </c>
      <c r="F94" s="11">
        <v>134371.26999999999</v>
      </c>
      <c r="G94" s="11">
        <f t="shared" si="14"/>
        <v>134371.26999999999</v>
      </c>
      <c r="H94" s="11">
        <v>0</v>
      </c>
      <c r="I94" s="10">
        <f t="shared" si="15"/>
        <v>76.347312500000001</v>
      </c>
      <c r="J94" s="10">
        <f t="shared" si="16"/>
        <v>76.347312500000001</v>
      </c>
      <c r="K94" s="10"/>
    </row>
    <row r="95" spans="1:11" ht="22.5" customHeight="1" x14ac:dyDescent="0.2">
      <c r="A95" s="13" t="s">
        <v>1</v>
      </c>
      <c r="B95" s="12" t="s">
        <v>0</v>
      </c>
      <c r="C95" s="11">
        <v>3751556.32</v>
      </c>
      <c r="D95" s="11">
        <f>C95-E95</f>
        <v>3696631.6199999996</v>
      </c>
      <c r="E95" s="11">
        <v>54924.7</v>
      </c>
      <c r="F95" s="11">
        <v>3730131.41</v>
      </c>
      <c r="G95" s="11">
        <f t="shared" si="14"/>
        <v>3675206.71</v>
      </c>
      <c r="H95" s="11">
        <v>54924.7</v>
      </c>
      <c r="I95" s="10">
        <f t="shared" si="15"/>
        <v>99.428906081303353</v>
      </c>
      <c r="J95" s="10">
        <f t="shared" si="16"/>
        <v>99.420420745089018</v>
      </c>
      <c r="K95" s="10">
        <f t="shared" si="17"/>
        <v>100</v>
      </c>
    </row>
    <row r="96" spans="1:11" s="8" customFormat="1" ht="20.25" customHeight="1" x14ac:dyDescent="0.3">
      <c r="A96" s="33"/>
      <c r="B96" s="33"/>
      <c r="C96" s="9"/>
      <c r="E96" s="9"/>
    </row>
    <row r="97" spans="2:6" s="2" customFormat="1" ht="15.75" hidden="1" customHeight="1" x14ac:dyDescent="0.2">
      <c r="B97" s="4"/>
      <c r="C97" s="3"/>
      <c r="E97" s="7"/>
    </row>
    <row r="98" spans="2:6" s="2" customFormat="1" ht="24" hidden="1" customHeight="1" x14ac:dyDescent="0.2">
      <c r="B98" s="4"/>
      <c r="C98" s="3"/>
      <c r="E98" s="3">
        <f>E8-E15</f>
        <v>-499358.05000000447</v>
      </c>
      <c r="F98" s="3"/>
    </row>
    <row r="99" spans="2:6" s="2" customFormat="1" ht="45" customHeight="1" x14ac:dyDescent="0.2">
      <c r="B99" s="4"/>
      <c r="C99" s="3"/>
      <c r="E99" s="5"/>
    </row>
    <row r="100" spans="2:6" s="2" customFormat="1" x14ac:dyDescent="0.2">
      <c r="B100" s="4"/>
      <c r="C100" s="3"/>
      <c r="E100" s="3"/>
    </row>
    <row r="101" spans="2:6" s="2" customFormat="1" x14ac:dyDescent="0.2">
      <c r="B101" s="4"/>
      <c r="C101" s="3"/>
    </row>
    <row r="102" spans="2:6" s="2" customFormat="1" x14ac:dyDescent="0.2">
      <c r="B102" s="4"/>
      <c r="C102" s="3"/>
    </row>
    <row r="103" spans="2:6" s="2" customFormat="1" x14ac:dyDescent="0.2">
      <c r="B103" s="4"/>
      <c r="C103" s="3"/>
      <c r="E103" s="6"/>
    </row>
    <row r="104" spans="2:6" s="2" customFormat="1" x14ac:dyDescent="0.2">
      <c r="B104" s="4"/>
      <c r="C104" s="3"/>
      <c r="E104" s="5"/>
    </row>
    <row r="105" spans="2:6" s="2" customFormat="1" x14ac:dyDescent="0.2">
      <c r="B105" s="4"/>
      <c r="C105" s="3"/>
      <c r="E105" s="3"/>
    </row>
    <row r="106" spans="2:6" s="2" customFormat="1" x14ac:dyDescent="0.2">
      <c r="B106" s="4"/>
      <c r="C106" s="3"/>
      <c r="E106" s="3"/>
    </row>
    <row r="107" spans="2:6" s="2" customFormat="1" x14ac:dyDescent="0.2">
      <c r="B107" s="4"/>
      <c r="C107" s="3"/>
      <c r="E107" s="3"/>
    </row>
    <row r="108" spans="2:6" s="2" customFormat="1" x14ac:dyDescent="0.2">
      <c r="B108" s="4"/>
      <c r="C108" s="3"/>
      <c r="E108" s="3"/>
      <c r="F108" s="3"/>
    </row>
    <row r="109" spans="2:6" s="2" customFormat="1" x14ac:dyDescent="0.2">
      <c r="B109" s="4"/>
      <c r="C109" s="3"/>
      <c r="E109" s="3"/>
    </row>
    <row r="110" spans="2:6" s="2" customFormat="1" x14ac:dyDescent="0.2">
      <c r="B110" s="4"/>
      <c r="C110" s="3"/>
      <c r="E110" s="3"/>
    </row>
    <row r="111" spans="2:6" s="2" customFormat="1" x14ac:dyDescent="0.2">
      <c r="B111" s="4"/>
      <c r="C111" s="3"/>
      <c r="E111" s="3"/>
    </row>
    <row r="112" spans="2:6" s="2" customFormat="1" x14ac:dyDescent="0.2">
      <c r="B112" s="4"/>
      <c r="C112" s="3"/>
      <c r="E112" s="3"/>
    </row>
    <row r="113" spans="2:5" s="2" customFormat="1" x14ac:dyDescent="0.2">
      <c r="B113" s="4"/>
      <c r="C113" s="3"/>
      <c r="E113" s="3"/>
    </row>
    <row r="114" spans="2:5" s="2" customFormat="1" x14ac:dyDescent="0.2">
      <c r="B114" s="4"/>
      <c r="C114" s="3"/>
      <c r="E114" s="5"/>
    </row>
    <row r="115" spans="2:5" s="2" customFormat="1" x14ac:dyDescent="0.2">
      <c r="B115" s="4"/>
      <c r="C115" s="3"/>
      <c r="E115" s="3"/>
    </row>
    <row r="116" spans="2:5" s="2" customFormat="1" x14ac:dyDescent="0.2">
      <c r="B116" s="4"/>
      <c r="C116" s="3"/>
      <c r="E116" s="3"/>
    </row>
    <row r="117" spans="2:5" s="2" customFormat="1" x14ac:dyDescent="0.2">
      <c r="B117" s="4"/>
      <c r="C117" s="3"/>
      <c r="E117" s="3"/>
    </row>
    <row r="118" spans="2:5" s="2" customFormat="1" x14ac:dyDescent="0.2">
      <c r="B118" s="4"/>
      <c r="C118" s="3"/>
      <c r="E118" s="3"/>
    </row>
  </sheetData>
  <autoFilter ref="A14:K96"/>
  <mergeCells count="15">
    <mergeCell ref="A96:B96"/>
    <mergeCell ref="A2:K2"/>
    <mergeCell ref="A3:K3"/>
    <mergeCell ref="A5:A7"/>
    <mergeCell ref="B5:B7"/>
    <mergeCell ref="C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9370078740157483" right="0.31496062992125984" top="0.59055118110236227" bottom="0.74803149606299213" header="0.31496062992125984" footer="0.31496062992125984"/>
  <pageSetup paperSize="9" scale="46" fitToHeight="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2023-03-17T12:03:32Z</cp:lastPrinted>
  <dcterms:created xsi:type="dcterms:W3CDTF">2023-03-15T10:34:31Z</dcterms:created>
  <dcterms:modified xsi:type="dcterms:W3CDTF">2023-03-17T12:04:13Z</dcterms:modified>
</cp:coreProperties>
</file>