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310"/>
  </bookViews>
  <sheets>
    <sheet name="на 01.07.2022 " sheetId="1" r:id="rId1"/>
  </sheets>
  <definedNames>
    <definedName name="_xlnm._FilterDatabase" localSheetId="0" hidden="1">'на 01.07.2022 '!$A$16:$M$98</definedName>
    <definedName name="_xlnm.Print_Titles" localSheetId="0">'на 01.07.2022 '!$6:$8</definedName>
    <definedName name="_xlnm.Print_Area" localSheetId="0">'на 01.07.2022 '!$A$1:$K$97</definedName>
  </definedNames>
  <calcPr calcId="145621"/>
</workbook>
</file>

<file path=xl/calcChain.xml><?xml version="1.0" encoding="utf-8"?>
<calcChain xmlns="http://schemas.openxmlformats.org/spreadsheetml/2006/main">
  <c r="H79" i="1" l="1"/>
  <c r="E79" i="1"/>
  <c r="E49" i="1"/>
  <c r="H43" i="1"/>
  <c r="E43" i="1"/>
  <c r="I96" i="1" l="1"/>
  <c r="G96" i="1"/>
  <c r="J96" i="1" s="1"/>
  <c r="D96" i="1"/>
  <c r="I95" i="1"/>
  <c r="G95" i="1"/>
  <c r="J95" i="1" s="1"/>
  <c r="D95" i="1"/>
  <c r="I94" i="1"/>
  <c r="G94" i="1"/>
  <c r="J94" i="1" s="1"/>
  <c r="D94" i="1"/>
  <c r="H93" i="1"/>
  <c r="G93" i="1" s="1"/>
  <c r="F93" i="1"/>
  <c r="E93" i="1"/>
  <c r="D93" i="1"/>
  <c r="C93" i="1"/>
  <c r="I93" i="1" s="1"/>
  <c r="I92" i="1"/>
  <c r="G92" i="1"/>
  <c r="J92" i="1" s="1"/>
  <c r="D92" i="1"/>
  <c r="D91" i="1" s="1"/>
  <c r="H91" i="1"/>
  <c r="F91" i="1"/>
  <c r="I91" i="1" s="1"/>
  <c r="E91" i="1"/>
  <c r="C91" i="1"/>
  <c r="J89" i="1"/>
  <c r="I89" i="1"/>
  <c r="G89" i="1"/>
  <c r="D89" i="1"/>
  <c r="J88" i="1"/>
  <c r="I88" i="1"/>
  <c r="G88" i="1"/>
  <c r="D88" i="1"/>
  <c r="I87" i="1"/>
  <c r="G87" i="1"/>
  <c r="F87" i="1"/>
  <c r="E87" i="1"/>
  <c r="D87" i="1"/>
  <c r="J87" i="1" s="1"/>
  <c r="C87" i="1"/>
  <c r="I86" i="1"/>
  <c r="G86" i="1"/>
  <c r="D86" i="1"/>
  <c r="K85" i="1"/>
  <c r="I85" i="1"/>
  <c r="G85" i="1"/>
  <c r="J85" i="1" s="1"/>
  <c r="D85" i="1"/>
  <c r="K84" i="1"/>
  <c r="I84" i="1"/>
  <c r="G84" i="1"/>
  <c r="J84" i="1" s="1"/>
  <c r="D84" i="1"/>
  <c r="I83" i="1"/>
  <c r="G83" i="1"/>
  <c r="J83" i="1" s="1"/>
  <c r="D83" i="1"/>
  <c r="D82" i="1" s="1"/>
  <c r="H82" i="1"/>
  <c r="G82" i="1"/>
  <c r="F82" i="1"/>
  <c r="E82" i="1"/>
  <c r="C82" i="1"/>
  <c r="K81" i="1"/>
  <c r="I81" i="1"/>
  <c r="G81" i="1"/>
  <c r="D81" i="1"/>
  <c r="K80" i="1"/>
  <c r="I80" i="1"/>
  <c r="G80" i="1"/>
  <c r="D80" i="1"/>
  <c r="I79" i="1"/>
  <c r="G79" i="1"/>
  <c r="D79" i="1"/>
  <c r="I78" i="1"/>
  <c r="G78" i="1"/>
  <c r="J78" i="1" s="1"/>
  <c r="D78" i="1"/>
  <c r="K77" i="1"/>
  <c r="I77" i="1"/>
  <c r="G77" i="1"/>
  <c r="J77" i="1" s="1"/>
  <c r="D77" i="1"/>
  <c r="H76" i="1"/>
  <c r="F76" i="1"/>
  <c r="I76" i="1" s="1"/>
  <c r="C76" i="1"/>
  <c r="K75" i="1"/>
  <c r="I75" i="1"/>
  <c r="G75" i="1"/>
  <c r="J75" i="1" s="1"/>
  <c r="D75" i="1"/>
  <c r="I74" i="1"/>
  <c r="G74" i="1"/>
  <c r="J74" i="1" s="1"/>
  <c r="D74" i="1"/>
  <c r="I73" i="1"/>
  <c r="G73" i="1"/>
  <c r="J73" i="1" s="1"/>
  <c r="D73" i="1"/>
  <c r="K72" i="1"/>
  <c r="I72" i="1"/>
  <c r="G72" i="1"/>
  <c r="J72" i="1" s="1"/>
  <c r="D72" i="1"/>
  <c r="I71" i="1"/>
  <c r="G71" i="1"/>
  <c r="D71" i="1"/>
  <c r="K70" i="1"/>
  <c r="I70" i="1"/>
  <c r="G70" i="1"/>
  <c r="D70" i="1"/>
  <c r="K69" i="1"/>
  <c r="I69" i="1"/>
  <c r="G69" i="1"/>
  <c r="J69" i="1" s="1"/>
  <c r="D69" i="1"/>
  <c r="D68" i="1" s="1"/>
  <c r="H68" i="1"/>
  <c r="F68" i="1"/>
  <c r="I68" i="1" s="1"/>
  <c r="E68" i="1"/>
  <c r="C68" i="1"/>
  <c r="K67" i="1"/>
  <c r="I67" i="1"/>
  <c r="G67" i="1"/>
  <c r="J67" i="1" s="1"/>
  <c r="D67" i="1"/>
  <c r="I66" i="1"/>
  <c r="G66" i="1"/>
  <c r="J66" i="1" s="1"/>
  <c r="D66" i="1"/>
  <c r="K65" i="1"/>
  <c r="I65" i="1"/>
  <c r="G65" i="1"/>
  <c r="J65" i="1" s="1"/>
  <c r="D65" i="1"/>
  <c r="H64" i="1"/>
  <c r="F64" i="1"/>
  <c r="I64" i="1" s="1"/>
  <c r="E64" i="1"/>
  <c r="K64" i="1" s="1"/>
  <c r="D64" i="1"/>
  <c r="C64" i="1"/>
  <c r="K63" i="1"/>
  <c r="I63" i="1"/>
  <c r="G63" i="1"/>
  <c r="J63" i="1" s="1"/>
  <c r="D63" i="1"/>
  <c r="I62" i="1"/>
  <c r="G62" i="1"/>
  <c r="J62" i="1" s="1"/>
  <c r="D62" i="1"/>
  <c r="I61" i="1"/>
  <c r="G61" i="1"/>
  <c r="J61" i="1" s="1"/>
  <c r="D61" i="1"/>
  <c r="K60" i="1"/>
  <c r="I60" i="1"/>
  <c r="G60" i="1"/>
  <c r="J60" i="1" s="1"/>
  <c r="D60" i="1"/>
  <c r="K59" i="1"/>
  <c r="I59" i="1"/>
  <c r="G59" i="1"/>
  <c r="J59" i="1" s="1"/>
  <c r="D59" i="1"/>
  <c r="K58" i="1"/>
  <c r="I58" i="1"/>
  <c r="G58" i="1"/>
  <c r="D58" i="1"/>
  <c r="K57" i="1"/>
  <c r="I57" i="1"/>
  <c r="G57" i="1"/>
  <c r="J57" i="1" s="1"/>
  <c r="D57" i="1"/>
  <c r="K56" i="1"/>
  <c r="I56" i="1"/>
  <c r="G56" i="1"/>
  <c r="J56" i="1" s="1"/>
  <c r="D56" i="1"/>
  <c r="H55" i="1"/>
  <c r="H90" i="1" s="1"/>
  <c r="F55" i="1"/>
  <c r="G55" i="1" s="1"/>
  <c r="J55" i="1" s="1"/>
  <c r="E55" i="1"/>
  <c r="D55" i="1"/>
  <c r="C55" i="1"/>
  <c r="C90" i="1" s="1"/>
  <c r="K54" i="1"/>
  <c r="I54" i="1"/>
  <c r="G54" i="1"/>
  <c r="D54" i="1"/>
  <c r="K53" i="1"/>
  <c r="I53" i="1"/>
  <c r="G53" i="1"/>
  <c r="D53" i="1"/>
  <c r="H52" i="1"/>
  <c r="G52" i="1" s="1"/>
  <c r="J52" i="1" s="1"/>
  <c r="F52" i="1"/>
  <c r="E52" i="1"/>
  <c r="D52" i="1"/>
  <c r="C52" i="1"/>
  <c r="I52" i="1" s="1"/>
  <c r="I51" i="1"/>
  <c r="G51" i="1"/>
  <c r="D51" i="1"/>
  <c r="K50" i="1"/>
  <c r="I50" i="1"/>
  <c r="G50" i="1"/>
  <c r="D50" i="1"/>
  <c r="I49" i="1"/>
  <c r="G49" i="1"/>
  <c r="K49" i="1"/>
  <c r="M48" i="1"/>
  <c r="K48" i="1"/>
  <c r="I48" i="1"/>
  <c r="G48" i="1"/>
  <c r="D48" i="1"/>
  <c r="H47" i="1"/>
  <c r="H16" i="1" s="1"/>
  <c r="F47" i="1"/>
  <c r="E47" i="1"/>
  <c r="C47" i="1"/>
  <c r="I47" i="1" s="1"/>
  <c r="K46" i="1"/>
  <c r="I46" i="1"/>
  <c r="G46" i="1"/>
  <c r="D46" i="1"/>
  <c r="J46" i="1" s="1"/>
  <c r="I45" i="1"/>
  <c r="G45" i="1"/>
  <c r="D45" i="1"/>
  <c r="K44" i="1"/>
  <c r="I44" i="1"/>
  <c r="G44" i="1"/>
  <c r="D44" i="1"/>
  <c r="I43" i="1"/>
  <c r="K43" i="1"/>
  <c r="D43" i="1"/>
  <c r="K42" i="1"/>
  <c r="I42" i="1"/>
  <c r="G42" i="1"/>
  <c r="D42" i="1"/>
  <c r="K41" i="1"/>
  <c r="I41" i="1"/>
  <c r="G41" i="1"/>
  <c r="D41" i="1"/>
  <c r="K40" i="1"/>
  <c r="I40" i="1"/>
  <c r="G40" i="1"/>
  <c r="J40" i="1" s="1"/>
  <c r="D40" i="1"/>
  <c r="K39" i="1"/>
  <c r="I39" i="1"/>
  <c r="G39" i="1"/>
  <c r="J39" i="1" s="1"/>
  <c r="D39" i="1"/>
  <c r="I38" i="1"/>
  <c r="G38" i="1"/>
  <c r="J38" i="1" s="1"/>
  <c r="D38" i="1"/>
  <c r="K37" i="1"/>
  <c r="I37" i="1"/>
  <c r="G37" i="1"/>
  <c r="J37" i="1" s="1"/>
  <c r="D37" i="1"/>
  <c r="H36" i="1"/>
  <c r="F36" i="1"/>
  <c r="E36" i="1"/>
  <c r="C36" i="1"/>
  <c r="I35" i="1"/>
  <c r="G35" i="1"/>
  <c r="D35" i="1"/>
  <c r="G34" i="1"/>
  <c r="D34" i="1"/>
  <c r="I33" i="1"/>
  <c r="G33" i="1"/>
  <c r="J33" i="1" s="1"/>
  <c r="D33" i="1"/>
  <c r="I32" i="1"/>
  <c r="G32" i="1"/>
  <c r="D32" i="1"/>
  <c r="H31" i="1"/>
  <c r="F31" i="1"/>
  <c r="E31" i="1"/>
  <c r="D31" i="1"/>
  <c r="C31" i="1"/>
  <c r="K30" i="1"/>
  <c r="I30" i="1"/>
  <c r="G30" i="1"/>
  <c r="D30" i="1"/>
  <c r="H29" i="1"/>
  <c r="F29" i="1"/>
  <c r="G29" i="1" s="1"/>
  <c r="E29" i="1"/>
  <c r="D29" i="1" s="1"/>
  <c r="C29" i="1"/>
  <c r="K28" i="1"/>
  <c r="I28" i="1"/>
  <c r="G28" i="1"/>
  <c r="D28" i="1"/>
  <c r="J28" i="1" s="1"/>
  <c r="I27" i="1"/>
  <c r="G27" i="1"/>
  <c r="D27" i="1"/>
  <c r="J27" i="1" s="1"/>
  <c r="I26" i="1"/>
  <c r="G26" i="1"/>
  <c r="D26" i="1"/>
  <c r="J26" i="1" s="1"/>
  <c r="I25" i="1"/>
  <c r="G25" i="1"/>
  <c r="D25" i="1"/>
  <c r="J25" i="1" s="1"/>
  <c r="I24" i="1"/>
  <c r="G24" i="1"/>
  <c r="D24" i="1"/>
  <c r="J24" i="1" s="1"/>
  <c r="K23" i="1"/>
  <c r="I23" i="1"/>
  <c r="G23" i="1"/>
  <c r="D23" i="1"/>
  <c r="J23" i="1" s="1"/>
  <c r="I22" i="1"/>
  <c r="G22" i="1"/>
  <c r="D22" i="1"/>
  <c r="K21" i="1"/>
  <c r="I21" i="1"/>
  <c r="G21" i="1"/>
  <c r="J21" i="1" s="1"/>
  <c r="D21" i="1"/>
  <c r="I20" i="1"/>
  <c r="G20" i="1"/>
  <c r="D20" i="1"/>
  <c r="D19" i="1" s="1"/>
  <c r="H19" i="1"/>
  <c r="K19" i="1" s="1"/>
  <c r="F19" i="1"/>
  <c r="E19" i="1"/>
  <c r="C19" i="1"/>
  <c r="C16" i="1" s="1"/>
  <c r="F16" i="1"/>
  <c r="F14" i="1"/>
  <c r="C14" i="1"/>
  <c r="H13" i="1"/>
  <c r="F13" i="1" s="1"/>
  <c r="C13" i="1"/>
  <c r="F12" i="1"/>
  <c r="C12" i="1"/>
  <c r="C9" i="1" s="1"/>
  <c r="G9" i="1"/>
  <c r="E9" i="1"/>
  <c r="D9" i="1"/>
  <c r="C10" i="1" s="1"/>
  <c r="G36" i="1" l="1"/>
  <c r="G19" i="1"/>
  <c r="J20" i="1"/>
  <c r="J82" i="1"/>
  <c r="K29" i="1"/>
  <c r="J32" i="1"/>
  <c r="J35" i="1"/>
  <c r="J48" i="1"/>
  <c r="J50" i="1"/>
  <c r="J51" i="1"/>
  <c r="K52" i="1"/>
  <c r="G68" i="1"/>
  <c r="J68" i="1" s="1"/>
  <c r="J70" i="1"/>
  <c r="J71" i="1"/>
  <c r="J80" i="1"/>
  <c r="J81" i="1"/>
  <c r="K82" i="1"/>
  <c r="J86" i="1"/>
  <c r="G91" i="1"/>
  <c r="J91" i="1" s="1"/>
  <c r="I12" i="1"/>
  <c r="I19" i="1"/>
  <c r="J22" i="1"/>
  <c r="I29" i="1"/>
  <c r="I31" i="1"/>
  <c r="K36" i="1"/>
  <c r="D36" i="1"/>
  <c r="J36" i="1" s="1"/>
  <c r="J44" i="1"/>
  <c r="J45" i="1"/>
  <c r="G47" i="1"/>
  <c r="J53" i="1"/>
  <c r="J54" i="1"/>
  <c r="J58" i="1"/>
  <c r="K68" i="1"/>
  <c r="E76" i="1"/>
  <c r="K76" i="1" s="1"/>
  <c r="J93" i="1"/>
  <c r="I16" i="1"/>
  <c r="J41" i="1"/>
  <c r="J42" i="1"/>
  <c r="K47" i="1"/>
  <c r="I82" i="1"/>
  <c r="J19" i="1"/>
  <c r="D76" i="1"/>
  <c r="D90" i="1" s="1"/>
  <c r="J79" i="1"/>
  <c r="I13" i="1"/>
  <c r="F9" i="1"/>
  <c r="I9" i="1" s="1"/>
  <c r="H9" i="1"/>
  <c r="F10" i="1" s="1"/>
  <c r="G31" i="1"/>
  <c r="J31" i="1" s="1"/>
  <c r="I36" i="1"/>
  <c r="D49" i="1"/>
  <c r="I55" i="1"/>
  <c r="G64" i="1"/>
  <c r="J64" i="1" s="1"/>
  <c r="G76" i="1"/>
  <c r="J76" i="1" s="1"/>
  <c r="K79" i="1"/>
  <c r="F90" i="1"/>
  <c r="G43" i="1"/>
  <c r="J43" i="1" s="1"/>
  <c r="K55" i="1"/>
  <c r="E90" i="1" l="1"/>
  <c r="K90" i="1" s="1"/>
  <c r="E16" i="1"/>
  <c r="D47" i="1"/>
  <c r="J49" i="1"/>
  <c r="G16" i="1"/>
  <c r="G90" i="1"/>
  <c r="J90" i="1" s="1"/>
  <c r="I90" i="1"/>
  <c r="K16" i="1" l="1"/>
  <c r="E99" i="1"/>
  <c r="F17" i="1"/>
  <c r="J47" i="1"/>
  <c r="D16" i="1"/>
  <c r="C17" i="1" s="1"/>
  <c r="J16" i="1" l="1"/>
</calcChain>
</file>

<file path=xl/sharedStrings.xml><?xml version="1.0" encoding="utf-8"?>
<sst xmlns="http://schemas.openxmlformats.org/spreadsheetml/2006/main" count="180" uniqueCount="175">
  <si>
    <t>Информация об исполнении областного бюджета Ленинградской области на 01.07.2022 (за счет собственных средств и безвозмездных поступлений текущего года)</t>
  </si>
  <si>
    <t>(по данным месячного отчета)</t>
  </si>
  <si>
    <t>тыс. руб.</t>
  </si>
  <si>
    <t>Раздел, подраздел</t>
  </si>
  <si>
    <t>Наименование раздела, подраздела</t>
  </si>
  <si>
    <t>на 01.07.2022</t>
  </si>
  <si>
    <t>Назначено на год, всего</t>
  </si>
  <si>
    <t>в т.ч. за счет собственных средств</t>
  </si>
  <si>
    <t>в т.ч. за счет безвозмездных поступлений</t>
  </si>
  <si>
    <t>Исполнено, всего</t>
  </si>
  <si>
    <t>% исполнения плана года</t>
  </si>
  <si>
    <t>% исполнения расходов  за счет собственных средств</t>
  </si>
  <si>
    <t>% исполнения расходов за счет безвозмездных поступлений</t>
  </si>
  <si>
    <t>ДОХОДЫ (всего)</t>
  </si>
  <si>
    <t>проверка формул</t>
  </si>
  <si>
    <t>в том числе:</t>
  </si>
  <si>
    <t>Налоговые и неналоговые доходы</t>
  </si>
  <si>
    <t>Безвозмездные поступления от других бюджетов, корпорации, прочие</t>
  </si>
  <si>
    <t>Доходы от возврата остатков межбюджетных трансфертов прошлых лет, возврат остатков межбюджетных трансфертов прошлых лет</t>
  </si>
  <si>
    <t>РАСХОДЫ (всего)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</si>
  <si>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</si>
  <si>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</si>
  <si>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</si>
  <si>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</si>
  <si>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</si>
  <si>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</si>
  <si>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</si>
  <si>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</si>
  <si>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</si>
  <si>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</si>
  <si>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</si>
  <si>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</si>
  <si>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</si>
  <si>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</si>
  <si>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</si>
  <si>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</si>
  <si>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</si>
  <si>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</si>
  <si>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</si>
  <si>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</si>
  <si>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</si>
  <si>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</si>
  <si>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</si>
  <si>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</si>
  <si>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</si>
  <si>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</si>
  <si>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</si>
  <si>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</si>
  <si>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</si>
  <si>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</si>
  <si>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0311</t>
  </si>
  <si>
    <t>Миграционная политика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</si>
  <si>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</si>
  <si>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</si>
  <si>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</si>
  <si>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</si>
  <si>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</si>
  <si>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</si>
  <si>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</si>
  <si>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</si>
  <si>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</si>
  <si>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</si>
  <si>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</si>
  <si>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</si>
  <si>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</si>
  <si>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</si>
  <si>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</si>
  <si>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</si>
  <si>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</si>
  <si>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</si>
  <si>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</si>
  <si>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</si>
  <si>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0411</t>
  </si>
  <si>
    <t>Прикладные научные исследования в области национальной экономики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</si>
  <si>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</si>
  <si>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</si>
  <si>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</si>
  <si>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</si>
  <si>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</si>
  <si>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</si>
  <si>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</si>
  <si>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</si>
  <si>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</si>
  <si>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</si>
  <si>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</si>
  <si>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</si>
  <si>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</si>
  <si>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</si>
  <si>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</si>
  <si>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</si>
  <si>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</si>
  <si>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</si>
  <si>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</si>
  <si>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</si>
  <si>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</si>
  <si>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</si>
  <si>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</si>
  <si>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</si>
  <si>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</si>
  <si>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</si>
  <si>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</si>
  <si>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</si>
  <si>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</si>
  <si>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</si>
  <si>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</si>
  <si>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и послевузовское профессиональное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</si>
  <si>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</si>
  <si>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</si>
  <si>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</si>
  <si>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</si>
  <si>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</si>
  <si>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</si>
  <si>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</si>
  <si>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</si>
  <si>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</si>
  <si>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</si>
  <si>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</si>
  <si>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</si>
  <si>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</si>
  <si>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</si>
  <si>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</si>
  <si>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</si>
  <si>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</si>
  <si>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</si>
  <si>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</si>
  <si>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</si>
  <si>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</si>
  <si>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</si>
  <si>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</si>
  <si>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</si>
  <si>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</si>
  <si>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</si>
  <si>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</si>
  <si>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</si>
  <si>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</si>
  <si>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</si>
  <si>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</si>
  <si>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</si>
  <si>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</si>
  <si>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</si>
  <si>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</si>
  <si>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</si>
  <si>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</si>
  <si>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</si>
  <si>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</si>
  <si>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</si>
  <si>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</si>
  <si>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</si>
  <si>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</si>
  <si>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</si>
  <si>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</si>
  <si>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</si>
  <si>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</si>
  <si>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</si>
  <si>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</si>
  <si>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</si>
  <si>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</si>
  <si>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</si>
  <si>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</si>
  <si>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</si>
  <si>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</si>
  <si>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</si>
  <si>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</si>
  <si>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</si>
  <si>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</si>
  <si>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1301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</si>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</sst>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0"/>
      <name val="Arial Cyr"/>
      <charset val="204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8"/>
      <name val="Arial Cyr"/>
      <charset val="204"/>
    </font>
    <font>
      <sz val="10"/>
      <color rgb="FFFF0000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2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8"/>
      <color rgb="FFFF0000"/>
      <name val="Times New Roman"/>
      <family val="1"/>
    </font>
    <font>
      <sz val="14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9" fillId="0" borderId="0"/>
  </cellStyleXfs>
  <cellXfs count="54">
    <xf numFmtId="0" fontId="0" fillId="0" borderId="0" xfId="0"/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/>
    </xf>
    <xf numFmtId="164" fontId="1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center" vertical="top" shrinkToFit="1"/>
    </xf>
    <xf numFmtId="0" fontId="1" fillId="2" borderId="0" xfId="0" applyFont="1" applyFill="1" applyBorder="1" applyAlignment="1">
      <alignment horizontal="center" vertical="top" shrinkToFit="1"/>
    </xf>
    <xf numFmtId="0" fontId="4" fillId="2" borderId="0" xfId="0" applyFont="1" applyFill="1" applyAlignment="1">
      <alignment horizontal="right" vertical="top" shrinkToFit="1"/>
    </xf>
    <xf numFmtId="164" fontId="1" fillId="2" borderId="0" xfId="0" applyNumberFormat="1" applyFont="1" applyFill="1" applyAlignment="1">
      <alignment vertical="top"/>
    </xf>
    <xf numFmtId="0" fontId="1" fillId="2" borderId="1" xfId="0" applyFont="1" applyFill="1" applyBorder="1" applyAlignment="1">
      <alignment horizontal="center" vertical="top" wrapText="1" shrinkToFit="1"/>
    </xf>
    <xf numFmtId="0" fontId="5" fillId="2" borderId="1" xfId="0" applyFont="1" applyFill="1" applyBorder="1" applyAlignment="1">
      <alignment horizontal="left" vertical="top" wrapText="1" shrinkToFit="1"/>
    </xf>
    <xf numFmtId="164" fontId="3" fillId="2" borderId="1" xfId="1" applyNumberFormat="1" applyFont="1" applyFill="1" applyBorder="1" applyAlignment="1">
      <alignment horizontal="center" vertical="top" wrapText="1" shrinkToFit="1"/>
    </xf>
    <xf numFmtId="164" fontId="3" fillId="2" borderId="1" xfId="0" applyNumberFormat="1" applyFont="1" applyFill="1" applyBorder="1" applyAlignment="1">
      <alignment horizontal="center" vertical="top" wrapText="1" shrinkToFit="1"/>
    </xf>
    <xf numFmtId="0" fontId="7" fillId="2" borderId="0" xfId="0" applyFont="1" applyFill="1" applyAlignment="1">
      <alignment vertical="top"/>
    </xf>
    <xf numFmtId="0" fontId="5" fillId="2" borderId="1" xfId="0" applyFont="1" applyFill="1" applyBorder="1" applyAlignment="1">
      <alignment horizontal="right" vertical="top" wrapText="1" shrinkToFit="1"/>
    </xf>
    <xf numFmtId="0" fontId="8" fillId="2" borderId="1" xfId="0" applyFont="1" applyFill="1" applyBorder="1" applyAlignment="1">
      <alignment horizontal="left" vertical="top" wrapText="1" shrinkToFit="1"/>
    </xf>
    <xf numFmtId="164" fontId="4" fillId="2" borderId="1" xfId="0" applyNumberFormat="1" applyFont="1" applyFill="1" applyBorder="1" applyAlignment="1">
      <alignment horizontal="center" vertical="top" wrapText="1" shrinkToFit="1"/>
    </xf>
    <xf numFmtId="4" fontId="4" fillId="2" borderId="1" xfId="0" applyNumberFormat="1" applyFont="1" applyFill="1" applyBorder="1" applyAlignment="1">
      <alignment horizontal="center" vertical="top" wrapText="1" shrinkToFit="1"/>
    </xf>
    <xf numFmtId="0" fontId="9" fillId="2" borderId="1" xfId="0" applyFont="1" applyFill="1" applyBorder="1" applyAlignment="1">
      <alignment horizontal="left" vertical="top" wrapText="1" shrinkToFit="1"/>
    </xf>
    <xf numFmtId="164" fontId="4" fillId="2" borderId="1" xfId="1" applyNumberFormat="1" applyFont="1" applyFill="1" applyBorder="1" applyAlignment="1">
      <alignment horizontal="center" vertical="top" wrapText="1" shrinkToFit="1"/>
    </xf>
    <xf numFmtId="164" fontId="10" fillId="2" borderId="1" xfId="1" applyNumberFormat="1" applyFont="1" applyFill="1" applyBorder="1" applyAlignment="1">
      <alignment horizontal="center" vertical="top" wrapText="1" shrinkToFit="1"/>
    </xf>
    <xf numFmtId="164" fontId="11" fillId="2" borderId="1" xfId="1" applyNumberFormat="1" applyFont="1" applyFill="1" applyBorder="1" applyAlignment="1">
      <alignment horizontal="center" vertical="top" wrapText="1" shrinkToFit="1"/>
    </xf>
    <xf numFmtId="0" fontId="12" fillId="2" borderId="0" xfId="0" applyFont="1" applyFill="1" applyAlignment="1">
      <alignment vertical="top"/>
    </xf>
    <xf numFmtId="4" fontId="3" fillId="2" borderId="1" xfId="0" applyNumberFormat="1" applyFont="1" applyFill="1" applyBorder="1" applyAlignment="1">
      <alignment horizontal="center" vertical="top" wrapText="1" shrinkToFit="1"/>
    </xf>
    <xf numFmtId="164" fontId="7" fillId="2" borderId="0" xfId="0" applyNumberFormat="1" applyFont="1" applyFill="1" applyAlignment="1">
      <alignment vertical="top"/>
    </xf>
    <xf numFmtId="164" fontId="13" fillId="2" borderId="1" xfId="0" applyNumberFormat="1" applyFont="1" applyFill="1" applyBorder="1" applyAlignment="1">
      <alignment horizontal="center" vertical="top" wrapText="1" shrinkToFit="1"/>
    </xf>
    <xf numFmtId="164" fontId="10" fillId="2" borderId="1" xfId="0" applyNumberFormat="1" applyFont="1" applyFill="1" applyBorder="1" applyAlignment="1">
      <alignment horizontal="center" vertical="top" wrapText="1" shrinkToFit="1"/>
    </xf>
    <xf numFmtId="49" fontId="14" fillId="2" borderId="1" xfId="0" applyNumberFormat="1" applyFont="1" applyFill="1" applyBorder="1" applyAlignment="1">
      <alignment horizontal="center" vertical="top" wrapText="1" shrinkToFit="1"/>
    </xf>
    <xf numFmtId="49" fontId="1" fillId="2" borderId="1" xfId="0" applyNumberFormat="1" applyFont="1" applyFill="1" applyBorder="1" applyAlignment="1">
      <alignment horizontal="center" vertical="top" wrapText="1" shrinkToFit="1"/>
    </xf>
    <xf numFmtId="164" fontId="4" fillId="2" borderId="1" xfId="0" applyNumberFormat="1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left" vertical="top" wrapText="1"/>
    </xf>
    <xf numFmtId="164" fontId="7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4" fontId="10" fillId="2" borderId="0" xfId="0" applyNumberFormat="1" applyFont="1" applyFill="1" applyAlignment="1">
      <alignment horizontal="center" vertical="top"/>
    </xf>
    <xf numFmtId="164" fontId="15" fillId="2" borderId="0" xfId="0" applyNumberFormat="1" applyFont="1" applyFill="1" applyAlignment="1">
      <alignment horizontal="center" vertical="top"/>
    </xf>
    <xf numFmtId="164" fontId="8" fillId="2" borderId="0" xfId="0" applyNumberFormat="1" applyFont="1" applyFill="1" applyAlignment="1">
      <alignment horizontal="center" vertical="top"/>
    </xf>
    <xf numFmtId="164" fontId="10" fillId="2" borderId="0" xfId="1" applyNumberFormat="1" applyFont="1" applyFill="1" applyBorder="1" applyAlignment="1">
      <alignment horizontal="center" vertical="top" wrapText="1" shrinkToFit="1"/>
    </xf>
    <xf numFmtId="164" fontId="16" fillId="2" borderId="0" xfId="0" applyNumberFormat="1" applyFont="1" applyFill="1" applyAlignment="1">
      <alignment horizontal="center" vertical="top"/>
    </xf>
    <xf numFmtId="164" fontId="17" fillId="2" borderId="0" xfId="0" applyNumberFormat="1" applyFont="1" applyFill="1" applyAlignment="1">
      <alignment horizontal="center" vertical="top"/>
    </xf>
    <xf numFmtId="164" fontId="18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center" vertical="top" shrinkToFit="1"/>
    </xf>
    <xf numFmtId="0" fontId="3" fillId="2" borderId="0" xfId="0" applyFont="1" applyFill="1" applyBorder="1" applyAlignment="1">
      <alignment horizontal="center" vertical="top" shrinkToFit="1"/>
    </xf>
    <xf numFmtId="0" fontId="1" fillId="2" borderId="1" xfId="0" applyNumberFormat="1" applyFont="1" applyFill="1" applyBorder="1" applyAlignment="1">
      <alignment horizontal="center" vertical="top" wrapText="1" shrinkToFit="1"/>
    </xf>
    <xf numFmtId="0" fontId="1" fillId="2" borderId="2" xfId="0" applyNumberFormat="1" applyFont="1" applyFill="1" applyBorder="1" applyAlignment="1">
      <alignment horizontal="center" vertical="top" wrapText="1" shrinkToFit="1"/>
    </xf>
    <xf numFmtId="0" fontId="1" fillId="2" borderId="6" xfId="0" applyNumberFormat="1" applyFont="1" applyFill="1" applyBorder="1" applyAlignment="1">
      <alignment horizontal="center" vertical="top" wrapText="1" shrinkToFit="1"/>
    </xf>
    <xf numFmtId="0" fontId="1" fillId="2" borderId="7" xfId="0" applyNumberFormat="1" applyFont="1" applyFill="1" applyBorder="1" applyAlignment="1">
      <alignment horizontal="center" vertical="top" wrapText="1" shrinkToFit="1"/>
    </xf>
    <xf numFmtId="0" fontId="5" fillId="2" borderId="3" xfId="0" applyNumberFormat="1" applyFont="1" applyFill="1" applyBorder="1" applyAlignment="1">
      <alignment horizontal="center" vertical="top" wrapText="1" shrinkToFit="1"/>
    </xf>
    <xf numFmtId="0" fontId="5" fillId="2" borderId="4" xfId="0" applyNumberFormat="1" applyFont="1" applyFill="1" applyBorder="1" applyAlignment="1">
      <alignment horizontal="center" vertical="top" wrapText="1" shrinkToFit="1"/>
    </xf>
    <xf numFmtId="0" fontId="5" fillId="2" borderId="5" xfId="0" applyNumberFormat="1" applyFont="1" applyFill="1" applyBorder="1" applyAlignment="1">
      <alignment horizontal="center" vertical="top" wrapText="1" shrinkToFit="1"/>
    </xf>
    <xf numFmtId="164" fontId="5" fillId="2" borderId="1" xfId="0" applyNumberFormat="1" applyFont="1" applyFill="1" applyBorder="1" applyAlignment="1">
      <alignment horizontal="center" vertical="top" wrapText="1" shrinkToFit="1"/>
    </xf>
  </cellXfs>
  <cellStyles count="3">
    <cellStyle name="Обычный" xfId="0" builtinId="0"/>
    <cellStyle name="Обычный 2" xfId="2"/>
    <cellStyle name="Обычный_на 01.03.09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9"/>
  <sheetViews>
    <sheetView tabSelected="1" topLeftCell="A11" zoomScale="60" zoomScaleNormal="60" workbookViewId="0">
      <selection activeCell="F29" sqref="F29"/>
    </sheetView>
  </sheetViews>
  <sheetFormatPr defaultRowHeight="12.75" x14ac:dyDescent="0.2"/>
  <cols>
    <col min="1" max="1" width="9.28515625" style="1" customWidth="1"/>
    <col min="2" max="2" width="86.5703125" style="2" customWidth="1"/>
    <col min="3" max="3" width="25.5703125" style="34" customWidth="1"/>
    <col min="4" max="4" width="27.7109375" style="35" customWidth="1"/>
    <col min="5" max="5" width="26.7109375" style="35" customWidth="1"/>
    <col min="6" max="6" width="27" style="35" customWidth="1"/>
    <col min="7" max="7" width="26.28515625" style="35" customWidth="1"/>
    <col min="8" max="8" width="25.85546875" style="35" customWidth="1"/>
    <col min="9" max="9" width="19.42578125" style="1" customWidth="1"/>
    <col min="10" max="10" width="22.7109375" style="1" customWidth="1"/>
    <col min="11" max="11" width="18.42578125" style="1" customWidth="1"/>
    <col min="12" max="12" width="9.140625" style="13" customWidth="1"/>
    <col min="13" max="13" width="12.42578125" style="13" hidden="1" customWidth="1"/>
    <col min="14" max="14" width="27.5703125" style="13" customWidth="1"/>
    <col min="15" max="15" width="29.42578125" style="13" customWidth="1"/>
    <col min="16" max="16384" width="9.140625" style="13"/>
  </cols>
  <sheetData>
    <row r="1" spans="1:15" s="4" customFormat="1" ht="19.5" customHeight="1" x14ac:dyDescent="0.2">
      <c r="A1" s="1"/>
      <c r="B1" s="2"/>
      <c r="C1" s="3"/>
      <c r="D1" s="1"/>
      <c r="E1" s="3"/>
      <c r="F1" s="1"/>
      <c r="G1" s="3"/>
      <c r="H1" s="43" t="s">
        <v>174</v>
      </c>
      <c r="I1" s="43"/>
      <c r="J1" s="43"/>
      <c r="K1" s="43"/>
    </row>
    <row r="2" spans="1:15" s="4" customFormat="1" hidden="1" x14ac:dyDescent="0.2">
      <c r="A2" s="1"/>
      <c r="B2" s="2"/>
      <c r="C2" s="3"/>
      <c r="D2" s="1"/>
      <c r="E2" s="1"/>
      <c r="F2" s="1"/>
      <c r="G2" s="1"/>
      <c r="H2" s="1"/>
      <c r="I2" s="1"/>
      <c r="J2" s="1"/>
      <c r="K2" s="1"/>
    </row>
    <row r="3" spans="1:15" s="4" customFormat="1" ht="25.5" customHeight="1" x14ac:dyDescent="0.2">
      <c r="A3" s="44" t="s">
        <v>0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5" s="4" customFormat="1" ht="19.5" customHeight="1" x14ac:dyDescent="0.2">
      <c r="A4" s="45" t="s">
        <v>1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5" s="4" customFormat="1" ht="19.5" customHeight="1" x14ac:dyDescent="0.2">
      <c r="A5" s="5"/>
      <c r="B5" s="2"/>
      <c r="C5" s="3"/>
      <c r="D5" s="1"/>
      <c r="E5" s="1"/>
      <c r="F5" s="3"/>
      <c r="G5" s="6"/>
      <c r="H5" s="6"/>
      <c r="I5" s="5"/>
      <c r="J5" s="5"/>
      <c r="K5" s="7" t="s">
        <v>2</v>
      </c>
    </row>
    <row r="6" spans="1:15" s="4" customFormat="1" ht="18.75" customHeight="1" x14ac:dyDescent="0.2">
      <c r="A6" s="46" t="s">
        <v>3</v>
      </c>
      <c r="B6" s="47" t="s">
        <v>4</v>
      </c>
      <c r="C6" s="50" t="s">
        <v>5</v>
      </c>
      <c r="D6" s="51"/>
      <c r="E6" s="51"/>
      <c r="F6" s="51"/>
      <c r="G6" s="51"/>
      <c r="H6" s="51"/>
      <c r="I6" s="51"/>
      <c r="J6" s="51"/>
      <c r="K6" s="52"/>
      <c r="N6" s="8"/>
      <c r="O6" s="8"/>
    </row>
    <row r="7" spans="1:15" s="4" customFormat="1" ht="13.15" customHeight="1" x14ac:dyDescent="0.2">
      <c r="A7" s="46"/>
      <c r="B7" s="48"/>
      <c r="C7" s="53" t="s">
        <v>6</v>
      </c>
      <c r="D7" s="46" t="s">
        <v>7</v>
      </c>
      <c r="E7" s="46" t="s">
        <v>8</v>
      </c>
      <c r="F7" s="53" t="s">
        <v>9</v>
      </c>
      <c r="G7" s="46" t="s">
        <v>7</v>
      </c>
      <c r="H7" s="46" t="s">
        <v>8</v>
      </c>
      <c r="I7" s="46" t="s">
        <v>10</v>
      </c>
      <c r="J7" s="46" t="s">
        <v>11</v>
      </c>
      <c r="K7" s="46" t="s">
        <v>12</v>
      </c>
    </row>
    <row r="8" spans="1:15" s="4" customFormat="1" ht="41.25" customHeight="1" x14ac:dyDescent="0.2">
      <c r="A8" s="46"/>
      <c r="B8" s="49"/>
      <c r="C8" s="53"/>
      <c r="D8" s="46"/>
      <c r="E8" s="46"/>
      <c r="F8" s="53"/>
      <c r="G8" s="46"/>
      <c r="H8" s="46"/>
      <c r="I8" s="46"/>
      <c r="J8" s="46"/>
      <c r="K8" s="46"/>
    </row>
    <row r="9" spans="1:15" ht="18.75" customHeight="1" x14ac:dyDescent="0.2">
      <c r="A9" s="9"/>
      <c r="B9" s="10" t="s">
        <v>13</v>
      </c>
      <c r="C9" s="11">
        <f t="shared" ref="C9:H9" si="0">C12+C13+C14</f>
        <v>168809173</v>
      </c>
      <c r="D9" s="11">
        <f>D12+D13+D14</f>
        <v>146814393.90000001</v>
      </c>
      <c r="E9" s="11">
        <f t="shared" si="0"/>
        <v>21994779.100000001</v>
      </c>
      <c r="F9" s="11">
        <f t="shared" si="0"/>
        <v>99302434.200000003</v>
      </c>
      <c r="G9" s="11">
        <f t="shared" si="0"/>
        <v>87708668.900000006</v>
      </c>
      <c r="H9" s="11">
        <f t="shared" si="0"/>
        <v>11593765.300000001</v>
      </c>
      <c r="I9" s="12">
        <f>F9/C9*100</f>
        <v>58.825259572831392</v>
      </c>
      <c r="J9" s="12"/>
      <c r="K9" s="12"/>
    </row>
    <row r="10" spans="1:15" ht="20.25" hidden="1" customHeight="1" x14ac:dyDescent="0.2">
      <c r="A10" s="9"/>
      <c r="B10" s="14" t="s">
        <v>14</v>
      </c>
      <c r="C10" s="11">
        <f>D9+E9</f>
        <v>168809173</v>
      </c>
      <c r="D10" s="11"/>
      <c r="E10" s="11"/>
      <c r="F10" s="11">
        <f>G9+H9</f>
        <v>99302434.200000003</v>
      </c>
      <c r="G10" s="11"/>
      <c r="H10" s="11"/>
      <c r="I10" s="12"/>
      <c r="J10" s="12"/>
      <c r="K10" s="12"/>
    </row>
    <row r="11" spans="1:15" ht="17.25" customHeight="1" x14ac:dyDescent="0.2">
      <c r="A11" s="9"/>
      <c r="B11" s="15" t="s">
        <v>15</v>
      </c>
      <c r="C11" s="16"/>
      <c r="D11" s="17"/>
      <c r="E11" s="11"/>
      <c r="F11" s="11"/>
      <c r="G11" s="11"/>
      <c r="H11" s="11"/>
      <c r="I11" s="12"/>
      <c r="J11" s="12"/>
      <c r="K11" s="12"/>
    </row>
    <row r="12" spans="1:15" ht="16.5" customHeight="1" x14ac:dyDescent="0.2">
      <c r="A12" s="9"/>
      <c r="B12" s="18" t="s">
        <v>16</v>
      </c>
      <c r="C12" s="19">
        <f>D12</f>
        <v>146814393.90000001</v>
      </c>
      <c r="D12" s="19">
        <v>146814393.90000001</v>
      </c>
      <c r="E12" s="20"/>
      <c r="F12" s="19">
        <f>G12</f>
        <v>87708668.900000006</v>
      </c>
      <c r="G12" s="21">
        <v>87708668.900000006</v>
      </c>
      <c r="H12" s="20"/>
      <c r="I12" s="16">
        <f>F12/C12*100</f>
        <v>59.741191970414832</v>
      </c>
      <c r="J12" s="16"/>
      <c r="K12" s="16"/>
    </row>
    <row r="13" spans="1:15" ht="19.5" customHeight="1" x14ac:dyDescent="0.2">
      <c r="A13" s="9"/>
      <c r="B13" s="18" t="s">
        <v>17</v>
      </c>
      <c r="C13" s="19">
        <f>E13</f>
        <v>21994779.100000001</v>
      </c>
      <c r="D13" s="20"/>
      <c r="E13" s="19">
        <v>21994779.100000001</v>
      </c>
      <c r="F13" s="19">
        <f>H13</f>
        <v>11224653.200000001</v>
      </c>
      <c r="G13" s="20"/>
      <c r="H13" s="21">
        <f>11593765.3-H14</f>
        <v>11224653.200000001</v>
      </c>
      <c r="I13" s="16">
        <f>F13/C13*100</f>
        <v>51.033261798023702</v>
      </c>
      <c r="J13" s="16"/>
      <c r="K13" s="16"/>
      <c r="N13" s="22"/>
    </row>
    <row r="14" spans="1:15" ht="33" customHeight="1" x14ac:dyDescent="0.2">
      <c r="A14" s="9"/>
      <c r="B14" s="18" t="s">
        <v>18</v>
      </c>
      <c r="C14" s="19">
        <f>E14</f>
        <v>0</v>
      </c>
      <c r="D14" s="20"/>
      <c r="E14" s="19">
        <v>0</v>
      </c>
      <c r="F14" s="19">
        <f>H14</f>
        <v>369112.10000000003</v>
      </c>
      <c r="G14" s="20"/>
      <c r="H14" s="21">
        <v>369112.10000000003</v>
      </c>
      <c r="I14" s="16"/>
      <c r="J14" s="16"/>
      <c r="K14" s="16"/>
      <c r="N14" s="22"/>
    </row>
    <row r="15" spans="1:15" ht="15.75" x14ac:dyDescent="0.2">
      <c r="A15" s="9"/>
      <c r="B15" s="18"/>
      <c r="C15" s="16"/>
      <c r="D15" s="17"/>
      <c r="E15" s="23"/>
      <c r="F15" s="17"/>
      <c r="G15" s="19"/>
      <c r="H15" s="19"/>
      <c r="I15" s="16"/>
      <c r="J15" s="16"/>
      <c r="K15" s="16"/>
    </row>
    <row r="16" spans="1:15" ht="16.5" customHeight="1" x14ac:dyDescent="0.2">
      <c r="A16" s="9"/>
      <c r="B16" s="10" t="s">
        <v>19</v>
      </c>
      <c r="C16" s="12">
        <f t="shared" ref="C16:H16" si="1">C19+C29+C31+C36+C47+C52+C55+C64+C76+C68+C82+C87+C91+C93</f>
        <v>191037240.76000002</v>
      </c>
      <c r="D16" s="12">
        <f t="shared" si="1"/>
        <v>167586733.42000005</v>
      </c>
      <c r="E16" s="12">
        <f t="shared" si="1"/>
        <v>23450507.34</v>
      </c>
      <c r="F16" s="12">
        <f t="shared" si="1"/>
        <v>89210151.129999995</v>
      </c>
      <c r="G16" s="12">
        <f t="shared" si="1"/>
        <v>80555176.569999993</v>
      </c>
      <c r="H16" s="12">
        <f t="shared" si="1"/>
        <v>8654974.5599999987</v>
      </c>
      <c r="I16" s="12">
        <f>F16/C16*100</f>
        <v>46.697780377845106</v>
      </c>
      <c r="J16" s="12">
        <f>G16/D16*100</f>
        <v>48.067752695027124</v>
      </c>
      <c r="K16" s="12">
        <f>H16/E16*100</f>
        <v>36.907408588286856</v>
      </c>
      <c r="N16" s="24"/>
    </row>
    <row r="17" spans="1:13" ht="15.75" hidden="1" x14ac:dyDescent="0.2">
      <c r="A17" s="9"/>
      <c r="B17" s="14" t="s">
        <v>14</v>
      </c>
      <c r="C17" s="25">
        <f>D16+E16</f>
        <v>191037240.76000005</v>
      </c>
      <c r="D17" s="12"/>
      <c r="E17" s="25"/>
      <c r="F17" s="25">
        <f>G16+H16</f>
        <v>89210151.129999995</v>
      </c>
      <c r="G17" s="12"/>
      <c r="H17" s="25"/>
      <c r="I17" s="12"/>
      <c r="J17" s="12"/>
      <c r="K17" s="12"/>
    </row>
    <row r="18" spans="1:13" ht="16.5" customHeight="1" x14ac:dyDescent="0.2">
      <c r="A18" s="9"/>
      <c r="B18" s="15" t="s">
        <v>15</v>
      </c>
      <c r="C18" s="26"/>
      <c r="D18" s="16"/>
      <c r="E18" s="26"/>
      <c r="F18" s="26"/>
      <c r="G18" s="16"/>
      <c r="H18" s="26"/>
      <c r="I18" s="12"/>
      <c r="J18" s="16"/>
      <c r="K18" s="16"/>
    </row>
    <row r="19" spans="1:13" ht="20.25" customHeight="1" x14ac:dyDescent="0.2">
      <c r="A19" s="27" t="s">
        <v>20</v>
      </c>
      <c r="B19" s="10" t="s">
        <v>21</v>
      </c>
      <c r="C19" s="11">
        <f>SUM(C20:C28)</f>
        <v>11317013.030000001</v>
      </c>
      <c r="D19" s="11">
        <f>SUM(D20:D28)</f>
        <v>11218263.130000001</v>
      </c>
      <c r="E19" s="11">
        <f>SUM(E20:E28)</f>
        <v>98749.9</v>
      </c>
      <c r="F19" s="11">
        <f>SUM(F20:F28)</f>
        <v>3873201.83</v>
      </c>
      <c r="G19" s="11">
        <f t="shared" ref="G19:G84" si="2">F19-H19</f>
        <v>3820932.13</v>
      </c>
      <c r="H19" s="11">
        <f>SUM(H20:H28)</f>
        <v>52269.7</v>
      </c>
      <c r="I19" s="12">
        <f t="shared" ref="I19:K83" si="3">F19/C19*100</f>
        <v>34.224594596936676</v>
      </c>
      <c r="J19" s="12">
        <f t="shared" si="3"/>
        <v>34.059926084119226</v>
      </c>
      <c r="K19" s="12">
        <f t="shared" si="3"/>
        <v>52.931395373564939</v>
      </c>
      <c r="M19" s="24"/>
    </row>
    <row r="20" spans="1:13" ht="32.25" customHeight="1" x14ac:dyDescent="0.2">
      <c r="A20" s="28" t="s">
        <v>22</v>
      </c>
      <c r="B20" s="15" t="s">
        <v>23</v>
      </c>
      <c r="C20" s="29">
        <v>6501.44</v>
      </c>
      <c r="D20" s="19">
        <f t="shared" ref="D20:D30" si="4">C20-E20</f>
        <v>6501.44</v>
      </c>
      <c r="E20" s="19">
        <v>0</v>
      </c>
      <c r="F20" s="29">
        <v>2624.78</v>
      </c>
      <c r="G20" s="19">
        <f t="shared" si="2"/>
        <v>2624.78</v>
      </c>
      <c r="H20" s="19">
        <v>0</v>
      </c>
      <c r="I20" s="16">
        <f t="shared" si="3"/>
        <v>40.372286754934294</v>
      </c>
      <c r="J20" s="16">
        <f t="shared" si="3"/>
        <v>40.372286754934294</v>
      </c>
      <c r="K20" s="16"/>
    </row>
    <row r="21" spans="1:13" ht="31.5" customHeight="1" x14ac:dyDescent="0.2">
      <c r="A21" s="28" t="s">
        <v>24</v>
      </c>
      <c r="B21" s="15" t="s">
        <v>25</v>
      </c>
      <c r="C21" s="29">
        <v>594893.1</v>
      </c>
      <c r="D21" s="19">
        <f t="shared" si="4"/>
        <v>577616.5</v>
      </c>
      <c r="E21" s="19">
        <v>17276.599999999999</v>
      </c>
      <c r="F21" s="29">
        <v>242170.1</v>
      </c>
      <c r="G21" s="19">
        <f t="shared" si="2"/>
        <v>231837.1</v>
      </c>
      <c r="H21" s="19">
        <v>10333</v>
      </c>
      <c r="I21" s="16">
        <f t="shared" si="3"/>
        <v>40.708170930205782</v>
      </c>
      <c r="J21" s="16">
        <f t="shared" si="3"/>
        <v>40.136855508802121</v>
      </c>
      <c r="K21" s="16">
        <f t="shared" si="3"/>
        <v>59.809221721866578</v>
      </c>
    </row>
    <row r="22" spans="1:13" ht="33.75" customHeight="1" x14ac:dyDescent="0.2">
      <c r="A22" s="28" t="s">
        <v>26</v>
      </c>
      <c r="B22" s="15" t="s">
        <v>27</v>
      </c>
      <c r="C22" s="29">
        <v>3507465.68</v>
      </c>
      <c r="D22" s="19">
        <f t="shared" si="4"/>
        <v>3507465.68</v>
      </c>
      <c r="E22" s="19">
        <v>0</v>
      </c>
      <c r="F22" s="29">
        <v>1573306.39</v>
      </c>
      <c r="G22" s="19">
        <f t="shared" si="2"/>
        <v>1573306.39</v>
      </c>
      <c r="H22" s="19">
        <v>0</v>
      </c>
      <c r="I22" s="16">
        <f t="shared" si="3"/>
        <v>44.855931134870005</v>
      </c>
      <c r="J22" s="16">
        <f t="shared" si="3"/>
        <v>44.855931134870005</v>
      </c>
      <c r="K22" s="16"/>
    </row>
    <row r="23" spans="1:13" ht="18.75" customHeight="1" x14ac:dyDescent="0.2">
      <c r="A23" s="28" t="s">
        <v>28</v>
      </c>
      <c r="B23" s="15" t="s">
        <v>29</v>
      </c>
      <c r="C23" s="29">
        <v>475777.37</v>
      </c>
      <c r="D23" s="19">
        <f t="shared" si="4"/>
        <v>472001.07</v>
      </c>
      <c r="E23" s="19">
        <v>3776.3</v>
      </c>
      <c r="F23" s="29">
        <v>229406.6</v>
      </c>
      <c r="G23" s="19">
        <f t="shared" si="2"/>
        <v>225630.30000000002</v>
      </c>
      <c r="H23" s="19">
        <v>3776.3</v>
      </c>
      <c r="I23" s="16">
        <f t="shared" si="3"/>
        <v>48.217215543479931</v>
      </c>
      <c r="J23" s="16">
        <f t="shared" si="3"/>
        <v>47.802921294225037</v>
      </c>
      <c r="K23" s="16">
        <f t="shared" si="3"/>
        <v>100</v>
      </c>
    </row>
    <row r="24" spans="1:13" ht="30.75" customHeight="1" x14ac:dyDescent="0.2">
      <c r="A24" s="28" t="s">
        <v>30</v>
      </c>
      <c r="B24" s="15" t="s">
        <v>31</v>
      </c>
      <c r="C24" s="29">
        <v>101199.7</v>
      </c>
      <c r="D24" s="19">
        <f t="shared" si="4"/>
        <v>101199.7</v>
      </c>
      <c r="E24" s="19">
        <v>0</v>
      </c>
      <c r="F24" s="29">
        <v>42632.160000000003</v>
      </c>
      <c r="G24" s="19">
        <f t="shared" si="2"/>
        <v>42632.160000000003</v>
      </c>
      <c r="H24" s="19">
        <v>0</v>
      </c>
      <c r="I24" s="16">
        <f t="shared" si="3"/>
        <v>42.126765197920548</v>
      </c>
      <c r="J24" s="16">
        <f t="shared" si="3"/>
        <v>42.126765197920548</v>
      </c>
      <c r="K24" s="16"/>
    </row>
    <row r="25" spans="1:13" ht="21.75" customHeight="1" x14ac:dyDescent="0.2">
      <c r="A25" s="28" t="s">
        <v>32</v>
      </c>
      <c r="B25" s="15" t="s">
        <v>33</v>
      </c>
      <c r="C25" s="29">
        <v>102674.8</v>
      </c>
      <c r="D25" s="19">
        <f t="shared" si="4"/>
        <v>102674.8</v>
      </c>
      <c r="E25" s="19">
        <v>0</v>
      </c>
      <c r="F25" s="29">
        <v>41107.1</v>
      </c>
      <c r="G25" s="19">
        <f t="shared" si="2"/>
        <v>41107.1</v>
      </c>
      <c r="H25" s="19">
        <v>0</v>
      </c>
      <c r="I25" s="16">
        <f t="shared" si="3"/>
        <v>40.036211417017611</v>
      </c>
      <c r="J25" s="16">
        <f t="shared" si="3"/>
        <v>40.036211417017611</v>
      </c>
      <c r="K25" s="16"/>
    </row>
    <row r="26" spans="1:13" ht="23.25" customHeight="1" x14ac:dyDescent="0.2">
      <c r="A26" s="28" t="s">
        <v>34</v>
      </c>
      <c r="B26" s="15" t="s">
        <v>35</v>
      </c>
      <c r="C26" s="29">
        <v>316995.13</v>
      </c>
      <c r="D26" s="19">
        <f t="shared" si="4"/>
        <v>316995.13</v>
      </c>
      <c r="E26" s="19">
        <v>0</v>
      </c>
      <c r="F26" s="29">
        <v>0</v>
      </c>
      <c r="G26" s="19">
        <f t="shared" si="2"/>
        <v>0</v>
      </c>
      <c r="H26" s="19">
        <v>0</v>
      </c>
      <c r="I26" s="16">
        <f t="shared" si="3"/>
        <v>0</v>
      </c>
      <c r="J26" s="16">
        <f t="shared" si="3"/>
        <v>0</v>
      </c>
      <c r="K26" s="16"/>
    </row>
    <row r="27" spans="1:13" ht="20.25" customHeight="1" x14ac:dyDescent="0.2">
      <c r="A27" s="28" t="s">
        <v>36</v>
      </c>
      <c r="B27" s="15" t="s">
        <v>37</v>
      </c>
      <c r="C27" s="29">
        <v>18230.400000000001</v>
      </c>
      <c r="D27" s="19">
        <f t="shared" si="4"/>
        <v>18230.400000000001</v>
      </c>
      <c r="E27" s="19">
        <v>0</v>
      </c>
      <c r="F27" s="29">
        <v>0</v>
      </c>
      <c r="G27" s="19">
        <f t="shared" si="2"/>
        <v>0</v>
      </c>
      <c r="H27" s="19">
        <v>0</v>
      </c>
      <c r="I27" s="16">
        <f t="shared" si="3"/>
        <v>0</v>
      </c>
      <c r="J27" s="16">
        <f t="shared" si="3"/>
        <v>0</v>
      </c>
      <c r="K27" s="16"/>
    </row>
    <row r="28" spans="1:13" ht="18.75" customHeight="1" x14ac:dyDescent="0.2">
      <c r="A28" s="28" t="s">
        <v>38</v>
      </c>
      <c r="B28" s="15" t="s">
        <v>39</v>
      </c>
      <c r="C28" s="29">
        <v>6193275.4100000001</v>
      </c>
      <c r="D28" s="19">
        <f t="shared" si="4"/>
        <v>6115578.4100000001</v>
      </c>
      <c r="E28" s="19">
        <v>77697</v>
      </c>
      <c r="F28" s="29">
        <v>1741954.7</v>
      </c>
      <c r="G28" s="19">
        <f t="shared" si="2"/>
        <v>1703794.3</v>
      </c>
      <c r="H28" s="19">
        <v>38160.400000000001</v>
      </c>
      <c r="I28" s="16">
        <f t="shared" si="3"/>
        <v>28.126549921990307</v>
      </c>
      <c r="J28" s="16">
        <f t="shared" si="3"/>
        <v>27.859904423987263</v>
      </c>
      <c r="K28" s="16">
        <f t="shared" si="3"/>
        <v>49.114380220600538</v>
      </c>
    </row>
    <row r="29" spans="1:13" ht="18.75" customHeight="1" x14ac:dyDescent="0.2">
      <c r="A29" s="27" t="s">
        <v>40</v>
      </c>
      <c r="B29" s="10" t="s">
        <v>41</v>
      </c>
      <c r="C29" s="11">
        <f>C30</f>
        <v>77381.399999999994</v>
      </c>
      <c r="D29" s="11">
        <f t="shared" si="4"/>
        <v>0</v>
      </c>
      <c r="E29" s="11">
        <f>E30</f>
        <v>77381.399999999994</v>
      </c>
      <c r="F29" s="11">
        <f>F30</f>
        <v>38690.800000000003</v>
      </c>
      <c r="G29" s="11">
        <f t="shared" si="2"/>
        <v>0</v>
      </c>
      <c r="H29" s="11">
        <f>H30</f>
        <v>38690.800000000003</v>
      </c>
      <c r="I29" s="12">
        <f t="shared" si="3"/>
        <v>50.000129230021692</v>
      </c>
      <c r="J29" s="16"/>
      <c r="K29" s="12">
        <f t="shared" si="3"/>
        <v>50.000129230021692</v>
      </c>
    </row>
    <row r="30" spans="1:13" ht="19.5" customHeight="1" x14ac:dyDescent="0.2">
      <c r="A30" s="28" t="s">
        <v>42</v>
      </c>
      <c r="B30" s="15" t="s">
        <v>43</v>
      </c>
      <c r="C30" s="19">
        <v>77381.399999999994</v>
      </c>
      <c r="D30" s="19">
        <f t="shared" si="4"/>
        <v>0</v>
      </c>
      <c r="E30" s="19">
        <v>77381.399999999994</v>
      </c>
      <c r="F30" s="19">
        <v>38690.800000000003</v>
      </c>
      <c r="G30" s="19">
        <f t="shared" si="2"/>
        <v>0</v>
      </c>
      <c r="H30" s="19">
        <v>38690.800000000003</v>
      </c>
      <c r="I30" s="16">
        <f t="shared" si="3"/>
        <v>50.000129230021692</v>
      </c>
      <c r="J30" s="16"/>
      <c r="K30" s="16">
        <f t="shared" si="3"/>
        <v>50.000129230021692</v>
      </c>
    </row>
    <row r="31" spans="1:13" ht="20.25" customHeight="1" x14ac:dyDescent="0.2">
      <c r="A31" s="27" t="s">
        <v>44</v>
      </c>
      <c r="B31" s="10" t="s">
        <v>45</v>
      </c>
      <c r="C31" s="11">
        <f>C32+C33+C35+C34</f>
        <v>2885470.6999999997</v>
      </c>
      <c r="D31" s="11">
        <f>D32+D33+D35+D34</f>
        <v>2885470.6999999997</v>
      </c>
      <c r="E31" s="11">
        <f>E32+E33+E35+E34</f>
        <v>0</v>
      </c>
      <c r="F31" s="11">
        <f>F32+F33+F35+F34</f>
        <v>1224635.48</v>
      </c>
      <c r="G31" s="11">
        <f t="shared" si="2"/>
        <v>1224635.48</v>
      </c>
      <c r="H31" s="11">
        <f>H32+H33+H35+H34</f>
        <v>0</v>
      </c>
      <c r="I31" s="12">
        <f t="shared" si="3"/>
        <v>42.441445688566517</v>
      </c>
      <c r="J31" s="12">
        <f t="shared" si="3"/>
        <v>42.441445688566517</v>
      </c>
      <c r="K31" s="12"/>
    </row>
    <row r="32" spans="1:13" ht="37.5" customHeight="1" x14ac:dyDescent="0.2">
      <c r="A32" s="28" t="s">
        <v>46</v>
      </c>
      <c r="B32" s="15" t="s">
        <v>47</v>
      </c>
      <c r="C32" s="29">
        <v>616807.80000000005</v>
      </c>
      <c r="D32" s="19">
        <f>C32-E32</f>
        <v>616807.80000000005</v>
      </c>
      <c r="E32" s="19">
        <v>0</v>
      </c>
      <c r="F32" s="19">
        <v>259101.47</v>
      </c>
      <c r="G32" s="19">
        <f t="shared" si="2"/>
        <v>259101.47</v>
      </c>
      <c r="H32" s="19">
        <v>0</v>
      </c>
      <c r="I32" s="16">
        <f t="shared" si="3"/>
        <v>42.006840704673316</v>
      </c>
      <c r="J32" s="16">
        <f t="shared" si="3"/>
        <v>42.006840704673316</v>
      </c>
      <c r="K32" s="16"/>
    </row>
    <row r="33" spans="1:13" ht="21.75" customHeight="1" x14ac:dyDescent="0.2">
      <c r="A33" s="28" t="s">
        <v>48</v>
      </c>
      <c r="B33" s="15" t="s">
        <v>49</v>
      </c>
      <c r="C33" s="29">
        <v>1762731.17</v>
      </c>
      <c r="D33" s="19">
        <f>C33-E33</f>
        <v>1762731.17</v>
      </c>
      <c r="E33" s="19">
        <v>0</v>
      </c>
      <c r="F33" s="19">
        <v>685222.5</v>
      </c>
      <c r="G33" s="19">
        <f t="shared" si="2"/>
        <v>685222.5</v>
      </c>
      <c r="H33" s="19">
        <v>0</v>
      </c>
      <c r="I33" s="16">
        <f t="shared" si="3"/>
        <v>38.872773776389288</v>
      </c>
      <c r="J33" s="16">
        <f t="shared" si="3"/>
        <v>38.872773776389288</v>
      </c>
      <c r="K33" s="16"/>
    </row>
    <row r="34" spans="1:13" ht="21.75" customHeight="1" x14ac:dyDescent="0.2">
      <c r="A34" s="28" t="s">
        <v>50</v>
      </c>
      <c r="B34" s="15" t="s">
        <v>51</v>
      </c>
      <c r="C34" s="29">
        <v>14040</v>
      </c>
      <c r="D34" s="19">
        <f>C34-E34</f>
        <v>14040</v>
      </c>
      <c r="E34" s="19">
        <v>0</v>
      </c>
      <c r="F34" s="19">
        <v>131.04</v>
      </c>
      <c r="G34" s="19">
        <f t="shared" si="2"/>
        <v>131.04</v>
      </c>
      <c r="H34" s="19">
        <v>0</v>
      </c>
      <c r="I34" s="16"/>
      <c r="J34" s="16"/>
      <c r="K34" s="16"/>
    </row>
    <row r="35" spans="1:13" ht="36" customHeight="1" x14ac:dyDescent="0.2">
      <c r="A35" s="28" t="s">
        <v>52</v>
      </c>
      <c r="B35" s="15" t="s">
        <v>53</v>
      </c>
      <c r="C35" s="29">
        <v>491891.73</v>
      </c>
      <c r="D35" s="19">
        <f>C35-E35</f>
        <v>491891.73</v>
      </c>
      <c r="E35" s="19">
        <v>0</v>
      </c>
      <c r="F35" s="19">
        <v>280180.46999999997</v>
      </c>
      <c r="G35" s="19">
        <f t="shared" si="2"/>
        <v>280180.46999999997</v>
      </c>
      <c r="H35" s="19">
        <v>0</v>
      </c>
      <c r="I35" s="16">
        <f t="shared" si="3"/>
        <v>56.959784625775271</v>
      </c>
      <c r="J35" s="16">
        <f t="shared" si="3"/>
        <v>56.959784625775271</v>
      </c>
      <c r="K35" s="16"/>
    </row>
    <row r="36" spans="1:13" ht="15.75" x14ac:dyDescent="0.2">
      <c r="A36" s="27" t="s">
        <v>54</v>
      </c>
      <c r="B36" s="10" t="s">
        <v>55</v>
      </c>
      <c r="C36" s="11">
        <f>C37+C38+C39+C40+C41+C42+C43+C44+C45+C46</f>
        <v>40940416.519999996</v>
      </c>
      <c r="D36" s="11">
        <f>D37+D38+D39+D40+D41+D42+D43+D44+D45+D46</f>
        <v>34136864.439999998</v>
      </c>
      <c r="E36" s="11">
        <f>SUM(E37:E46)</f>
        <v>6803552.0800000001</v>
      </c>
      <c r="F36" s="11">
        <f>SUM(F37:F46)</f>
        <v>14971660.739999998</v>
      </c>
      <c r="G36" s="11">
        <f t="shared" si="2"/>
        <v>12566661.549999999</v>
      </c>
      <c r="H36" s="11">
        <f>SUM(H37:H46)</f>
        <v>2404999.19</v>
      </c>
      <c r="I36" s="12">
        <f t="shared" si="3"/>
        <v>36.569390379030757</v>
      </c>
      <c r="J36" s="12">
        <f t="shared" si="3"/>
        <v>36.812582983676045</v>
      </c>
      <c r="K36" s="12">
        <f t="shared" si="3"/>
        <v>35.349169988274717</v>
      </c>
    </row>
    <row r="37" spans="1:13" ht="15.75" x14ac:dyDescent="0.2">
      <c r="A37" s="28" t="s">
        <v>56</v>
      </c>
      <c r="B37" s="15" t="s">
        <v>57</v>
      </c>
      <c r="C37" s="29">
        <v>632484</v>
      </c>
      <c r="D37" s="19">
        <f t="shared" ref="D37:D46" si="5">C37-E37</f>
        <v>434829</v>
      </c>
      <c r="E37" s="19">
        <v>197655</v>
      </c>
      <c r="F37" s="29">
        <v>231563.28</v>
      </c>
      <c r="G37" s="19">
        <f t="shared" si="2"/>
        <v>188908.18</v>
      </c>
      <c r="H37" s="19">
        <v>42655.1</v>
      </c>
      <c r="I37" s="16">
        <f t="shared" si="3"/>
        <v>36.611721403229176</v>
      </c>
      <c r="J37" s="16">
        <f t="shared" si="3"/>
        <v>43.444245898962578</v>
      </c>
      <c r="K37" s="16">
        <f t="shared" si="3"/>
        <v>21.580582327793376</v>
      </c>
    </row>
    <row r="38" spans="1:13" ht="15.75" x14ac:dyDescent="0.2">
      <c r="A38" s="28" t="s">
        <v>58</v>
      </c>
      <c r="B38" s="15" t="s">
        <v>59</v>
      </c>
      <c r="C38" s="29">
        <v>5645.6</v>
      </c>
      <c r="D38" s="19">
        <f t="shared" si="5"/>
        <v>5645.6</v>
      </c>
      <c r="E38" s="19">
        <v>0</v>
      </c>
      <c r="F38" s="29">
        <v>1600</v>
      </c>
      <c r="G38" s="19">
        <f t="shared" si="2"/>
        <v>1600</v>
      </c>
      <c r="H38" s="19">
        <v>0</v>
      </c>
      <c r="I38" s="16">
        <f t="shared" si="3"/>
        <v>28.340654669122856</v>
      </c>
      <c r="J38" s="16">
        <f t="shared" si="3"/>
        <v>28.340654669122856</v>
      </c>
      <c r="K38" s="16"/>
    </row>
    <row r="39" spans="1:13" ht="15.75" x14ac:dyDescent="0.2">
      <c r="A39" s="28" t="s">
        <v>60</v>
      </c>
      <c r="B39" s="15" t="s">
        <v>61</v>
      </c>
      <c r="C39" s="29">
        <v>5258325.2</v>
      </c>
      <c r="D39" s="19">
        <f t="shared" si="5"/>
        <v>4601699.5</v>
      </c>
      <c r="E39" s="19">
        <v>656625.69999999995</v>
      </c>
      <c r="F39" s="29">
        <v>3705013.15</v>
      </c>
      <c r="G39" s="19">
        <f t="shared" si="2"/>
        <v>3134137.75</v>
      </c>
      <c r="H39" s="19">
        <v>570875.4</v>
      </c>
      <c r="I39" s="16">
        <f t="shared" si="3"/>
        <v>70.4599470188721</v>
      </c>
      <c r="J39" s="16">
        <f t="shared" si="3"/>
        <v>68.108266304655487</v>
      </c>
      <c r="K39" s="16">
        <f t="shared" si="3"/>
        <v>86.940763969488259</v>
      </c>
    </row>
    <row r="40" spans="1:13" ht="15.75" x14ac:dyDescent="0.2">
      <c r="A40" s="28" t="s">
        <v>62</v>
      </c>
      <c r="B40" s="15" t="s">
        <v>63</v>
      </c>
      <c r="C40" s="29">
        <v>84901.7</v>
      </c>
      <c r="D40" s="19">
        <f t="shared" si="5"/>
        <v>46313.299999999996</v>
      </c>
      <c r="E40" s="19">
        <v>38588.400000000001</v>
      </c>
      <c r="F40" s="29">
        <v>13118.95</v>
      </c>
      <c r="G40" s="19">
        <f t="shared" si="2"/>
        <v>3475.0500000000011</v>
      </c>
      <c r="H40" s="19">
        <v>9643.9</v>
      </c>
      <c r="I40" s="16">
        <f t="shared" si="3"/>
        <v>15.451928524399394</v>
      </c>
      <c r="J40" s="16">
        <f t="shared" si="3"/>
        <v>7.5033521688154403</v>
      </c>
      <c r="K40" s="16">
        <f t="shared" si="3"/>
        <v>24.991707352468616</v>
      </c>
    </row>
    <row r="41" spans="1:13" ht="15.75" x14ac:dyDescent="0.2">
      <c r="A41" s="28" t="s">
        <v>64</v>
      </c>
      <c r="B41" s="15" t="s">
        <v>65</v>
      </c>
      <c r="C41" s="29">
        <v>1763862.94</v>
      </c>
      <c r="D41" s="19">
        <f t="shared" si="5"/>
        <v>1229816.6399999999</v>
      </c>
      <c r="E41" s="19">
        <v>534046.30000000005</v>
      </c>
      <c r="F41" s="29">
        <v>709421.66</v>
      </c>
      <c r="G41" s="19">
        <f t="shared" si="2"/>
        <v>479231.76</v>
      </c>
      <c r="H41" s="19">
        <v>230189.9</v>
      </c>
      <c r="I41" s="16">
        <f t="shared" si="3"/>
        <v>40.219772404765195</v>
      </c>
      <c r="J41" s="16">
        <f t="shared" si="3"/>
        <v>38.967740751987229</v>
      </c>
      <c r="K41" s="16">
        <f t="shared" si="3"/>
        <v>43.102985640009109</v>
      </c>
    </row>
    <row r="42" spans="1:13" ht="15.75" x14ac:dyDescent="0.2">
      <c r="A42" s="28" t="s">
        <v>66</v>
      </c>
      <c r="B42" s="15" t="s">
        <v>67</v>
      </c>
      <c r="C42" s="29">
        <v>557791.93999999994</v>
      </c>
      <c r="D42" s="19">
        <f t="shared" si="5"/>
        <v>472432.93999999994</v>
      </c>
      <c r="E42" s="19">
        <v>85359</v>
      </c>
      <c r="F42" s="29">
        <v>189863.89</v>
      </c>
      <c r="G42" s="19">
        <f t="shared" si="2"/>
        <v>189863.89</v>
      </c>
      <c r="H42" s="19">
        <v>0</v>
      </c>
      <c r="I42" s="16">
        <f t="shared" si="3"/>
        <v>34.03847857679694</v>
      </c>
      <c r="J42" s="16">
        <f t="shared" si="3"/>
        <v>40.188537657852571</v>
      </c>
      <c r="K42" s="16">
        <f t="shared" si="3"/>
        <v>0</v>
      </c>
    </row>
    <row r="43" spans="1:13" ht="15.75" x14ac:dyDescent="0.2">
      <c r="A43" s="28" t="s">
        <v>68</v>
      </c>
      <c r="B43" s="15" t="s">
        <v>69</v>
      </c>
      <c r="C43" s="29">
        <v>23837830.75</v>
      </c>
      <c r="D43" s="19">
        <f t="shared" si="5"/>
        <v>19014562.170000002</v>
      </c>
      <c r="E43" s="19">
        <f>4271639.3+551629.28</f>
        <v>4823268.58</v>
      </c>
      <c r="F43" s="29">
        <v>5591917.75</v>
      </c>
      <c r="G43" s="19">
        <f t="shared" si="2"/>
        <v>4256865.26</v>
      </c>
      <c r="H43" s="19">
        <f>1211532.6+123519.89</f>
        <v>1335052.49</v>
      </c>
      <c r="I43" s="16">
        <f t="shared" si="3"/>
        <v>23.45816533662569</v>
      </c>
      <c r="J43" s="16">
        <f t="shared" si="3"/>
        <v>22.387395628368544</v>
      </c>
      <c r="K43" s="16">
        <f t="shared" si="3"/>
        <v>27.679414236559058</v>
      </c>
    </row>
    <row r="44" spans="1:13" ht="15.75" x14ac:dyDescent="0.2">
      <c r="A44" s="28" t="s">
        <v>70</v>
      </c>
      <c r="B44" s="15" t="s">
        <v>71</v>
      </c>
      <c r="C44" s="29">
        <v>1750440.89</v>
      </c>
      <c r="D44" s="19">
        <f t="shared" si="5"/>
        <v>1738732.89</v>
      </c>
      <c r="E44" s="19">
        <v>11708</v>
      </c>
      <c r="F44" s="29">
        <v>337377.37</v>
      </c>
      <c r="G44" s="19">
        <f t="shared" si="2"/>
        <v>337377.37</v>
      </c>
      <c r="H44" s="19">
        <v>0</v>
      </c>
      <c r="I44" s="16">
        <f t="shared" si="3"/>
        <v>19.273851058175406</v>
      </c>
      <c r="J44" s="16">
        <f t="shared" si="3"/>
        <v>19.403634217789488</v>
      </c>
      <c r="K44" s="16">
        <f t="shared" si="3"/>
        <v>0</v>
      </c>
    </row>
    <row r="45" spans="1:13" ht="15.75" x14ac:dyDescent="0.2">
      <c r="A45" s="28" t="s">
        <v>72</v>
      </c>
      <c r="B45" s="15" t="s">
        <v>73</v>
      </c>
      <c r="C45" s="29">
        <v>20800</v>
      </c>
      <c r="D45" s="19">
        <f t="shared" si="5"/>
        <v>20800</v>
      </c>
      <c r="E45" s="19">
        <v>0</v>
      </c>
      <c r="F45" s="29">
        <v>4800</v>
      </c>
      <c r="G45" s="19">
        <f t="shared" si="2"/>
        <v>4800</v>
      </c>
      <c r="H45" s="19">
        <v>0</v>
      </c>
      <c r="I45" s="16">
        <f t="shared" si="3"/>
        <v>23.076923076923077</v>
      </c>
      <c r="J45" s="16">
        <f t="shared" si="3"/>
        <v>23.076923076923077</v>
      </c>
      <c r="K45" s="16"/>
    </row>
    <row r="46" spans="1:13" ht="15.75" x14ac:dyDescent="0.2">
      <c r="A46" s="28" t="s">
        <v>74</v>
      </c>
      <c r="B46" s="15" t="s">
        <v>75</v>
      </c>
      <c r="C46" s="29">
        <v>7028333.5</v>
      </c>
      <c r="D46" s="19">
        <f t="shared" si="5"/>
        <v>6572032.4000000004</v>
      </c>
      <c r="E46" s="19">
        <v>456301.1</v>
      </c>
      <c r="F46" s="29">
        <v>4186984.69</v>
      </c>
      <c r="G46" s="19">
        <f t="shared" si="2"/>
        <v>3970402.29</v>
      </c>
      <c r="H46" s="19">
        <v>216582.39999999999</v>
      </c>
      <c r="I46" s="16">
        <f t="shared" si="3"/>
        <v>59.572937026963793</v>
      </c>
      <c r="J46" s="16">
        <f t="shared" si="3"/>
        <v>60.413614059480295</v>
      </c>
      <c r="K46" s="16">
        <f t="shared" si="3"/>
        <v>47.464799011003919</v>
      </c>
    </row>
    <row r="47" spans="1:13" ht="15.75" x14ac:dyDescent="0.2">
      <c r="A47" s="27" t="s">
        <v>76</v>
      </c>
      <c r="B47" s="10" t="s">
        <v>77</v>
      </c>
      <c r="C47" s="11">
        <f>SUM(C48:C51)</f>
        <v>18828651.799999997</v>
      </c>
      <c r="D47" s="11">
        <f>SUM(D48:D51)</f>
        <v>13816161.289999999</v>
      </c>
      <c r="E47" s="11">
        <f>SUM(E48:E51)</f>
        <v>5012490.51</v>
      </c>
      <c r="F47" s="11">
        <f>SUM(F48:F51)</f>
        <v>6787783.2300000004</v>
      </c>
      <c r="G47" s="11">
        <f t="shared" si="2"/>
        <v>6672319.9400000004</v>
      </c>
      <c r="H47" s="11">
        <f>SUM(H48:H51)</f>
        <v>115463.29</v>
      </c>
      <c r="I47" s="12">
        <f t="shared" si="3"/>
        <v>36.050288157115965</v>
      </c>
      <c r="J47" s="12">
        <f t="shared" si="3"/>
        <v>48.293587487498137</v>
      </c>
      <c r="K47" s="12">
        <f t="shared" si="3"/>
        <v>2.3035113935806732</v>
      </c>
    </row>
    <row r="48" spans="1:13" ht="15.75" x14ac:dyDescent="0.2">
      <c r="A48" s="28" t="s">
        <v>78</v>
      </c>
      <c r="B48" s="15" t="s">
        <v>79</v>
      </c>
      <c r="C48" s="29">
        <v>6451398.4699999997</v>
      </c>
      <c r="D48" s="19">
        <f>C48-E48</f>
        <v>2914030.36</v>
      </c>
      <c r="E48" s="19">
        <v>3537368.11</v>
      </c>
      <c r="F48" s="29">
        <v>531151.81999999995</v>
      </c>
      <c r="G48" s="19">
        <f t="shared" si="2"/>
        <v>499938.72999999992</v>
      </c>
      <c r="H48" s="19">
        <v>31213.09</v>
      </c>
      <c r="I48" s="16">
        <f t="shared" si="3"/>
        <v>8.2331268556722712</v>
      </c>
      <c r="J48" s="16">
        <f t="shared" si="3"/>
        <v>17.156263601865835</v>
      </c>
      <c r="K48" s="16">
        <f t="shared" si="3"/>
        <v>0.88238173210647286</v>
      </c>
      <c r="M48" s="24">
        <f>E48+E49+394718.3</f>
        <v>4718837.51</v>
      </c>
    </row>
    <row r="49" spans="1:11" ht="15.75" x14ac:dyDescent="0.2">
      <c r="A49" s="28" t="s">
        <v>80</v>
      </c>
      <c r="B49" s="15" t="s">
        <v>81</v>
      </c>
      <c r="C49" s="29">
        <v>9844885.9499999993</v>
      </c>
      <c r="D49" s="19">
        <f>C49-E49</f>
        <v>9058134.8499999996</v>
      </c>
      <c r="E49" s="19">
        <f>636558.2+150192.9</f>
        <v>786751.1</v>
      </c>
      <c r="F49" s="29">
        <v>5686218.9000000004</v>
      </c>
      <c r="G49" s="19">
        <f t="shared" si="2"/>
        <v>5682153.4000000004</v>
      </c>
      <c r="H49" s="19">
        <v>4065.5</v>
      </c>
      <c r="I49" s="16">
        <f t="shared" si="3"/>
        <v>57.758098254048342</v>
      </c>
      <c r="J49" s="16">
        <f t="shared" si="3"/>
        <v>62.729838913802439</v>
      </c>
      <c r="K49" s="16">
        <f t="shared" si="3"/>
        <v>0.51674538491271249</v>
      </c>
    </row>
    <row r="50" spans="1:11" ht="15.75" x14ac:dyDescent="0.2">
      <c r="A50" s="28" t="s">
        <v>82</v>
      </c>
      <c r="B50" s="15" t="s">
        <v>83</v>
      </c>
      <c r="C50" s="29">
        <v>2069667.38</v>
      </c>
      <c r="D50" s="19">
        <f>C50-E50</f>
        <v>1381296.0799999998</v>
      </c>
      <c r="E50" s="19">
        <v>688371.3</v>
      </c>
      <c r="F50" s="29">
        <v>240712.51</v>
      </c>
      <c r="G50" s="19">
        <f t="shared" si="2"/>
        <v>160527.81</v>
      </c>
      <c r="H50" s="19">
        <v>80184.7</v>
      </c>
      <c r="I50" s="16">
        <f t="shared" si="3"/>
        <v>11.630492528707681</v>
      </c>
      <c r="J50" s="16">
        <f t="shared" si="3"/>
        <v>11.621535188893031</v>
      </c>
      <c r="K50" s="16">
        <f t="shared" si="3"/>
        <v>11.648466459888725</v>
      </c>
    </row>
    <row r="51" spans="1:11" ht="19.5" customHeight="1" x14ac:dyDescent="0.2">
      <c r="A51" s="28" t="s">
        <v>84</v>
      </c>
      <c r="B51" s="15" t="s">
        <v>85</v>
      </c>
      <c r="C51" s="29">
        <v>462700</v>
      </c>
      <c r="D51" s="19">
        <f>C51-E51</f>
        <v>462700</v>
      </c>
      <c r="E51" s="19">
        <v>0</v>
      </c>
      <c r="F51" s="29">
        <v>329700</v>
      </c>
      <c r="G51" s="19">
        <f t="shared" si="2"/>
        <v>329700</v>
      </c>
      <c r="H51" s="19">
        <v>0</v>
      </c>
      <c r="I51" s="16">
        <f t="shared" si="3"/>
        <v>71.255673222390314</v>
      </c>
      <c r="J51" s="16">
        <f t="shared" si="3"/>
        <v>71.255673222390314</v>
      </c>
      <c r="K51" s="16"/>
    </row>
    <row r="52" spans="1:11" ht="18.75" customHeight="1" x14ac:dyDescent="0.2">
      <c r="A52" s="27" t="s">
        <v>86</v>
      </c>
      <c r="B52" s="10" t="s">
        <v>87</v>
      </c>
      <c r="C52" s="11">
        <f>SUM(C53:C54)</f>
        <v>648937.1</v>
      </c>
      <c r="D52" s="11">
        <f>SUM(D53:D54)</f>
        <v>598665</v>
      </c>
      <c r="E52" s="11">
        <f>SUM(E53:E54)</f>
        <v>50272.1</v>
      </c>
      <c r="F52" s="11">
        <f>SUM(F53:F54)</f>
        <v>258212.44</v>
      </c>
      <c r="G52" s="11">
        <f t="shared" si="2"/>
        <v>213401.84</v>
      </c>
      <c r="H52" s="11">
        <f>SUM(H53:H54)</f>
        <v>44810.6</v>
      </c>
      <c r="I52" s="12">
        <f t="shared" si="3"/>
        <v>39.790056694246637</v>
      </c>
      <c r="J52" s="12">
        <f t="shared" si="3"/>
        <v>35.646286320396214</v>
      </c>
      <c r="K52" s="12">
        <f t="shared" si="3"/>
        <v>89.136121228275726</v>
      </c>
    </row>
    <row r="53" spans="1:11" ht="15.75" customHeight="1" x14ac:dyDescent="0.2">
      <c r="A53" s="28" t="s">
        <v>88</v>
      </c>
      <c r="B53" s="15" t="s">
        <v>89</v>
      </c>
      <c r="C53" s="19">
        <v>129666.1</v>
      </c>
      <c r="D53" s="19">
        <f>C53-E53</f>
        <v>123232.20000000001</v>
      </c>
      <c r="E53" s="19">
        <v>6433.9</v>
      </c>
      <c r="F53" s="19">
        <v>54968.79</v>
      </c>
      <c r="G53" s="19">
        <f t="shared" si="2"/>
        <v>51933.69</v>
      </c>
      <c r="H53" s="19">
        <v>3035.1</v>
      </c>
      <c r="I53" s="16">
        <f t="shared" si="3"/>
        <v>42.392568296570957</v>
      </c>
      <c r="J53" s="16">
        <f t="shared" si="3"/>
        <v>42.142954520003698</v>
      </c>
      <c r="K53" s="16">
        <f t="shared" si="3"/>
        <v>47.173565022770013</v>
      </c>
    </row>
    <row r="54" spans="1:11" ht="18.75" customHeight="1" x14ac:dyDescent="0.2">
      <c r="A54" s="28" t="s">
        <v>90</v>
      </c>
      <c r="B54" s="15" t="s">
        <v>91</v>
      </c>
      <c r="C54" s="19">
        <v>519271</v>
      </c>
      <c r="D54" s="19">
        <f>C54-E54</f>
        <v>475432.8</v>
      </c>
      <c r="E54" s="19">
        <v>43838.2</v>
      </c>
      <c r="F54" s="19">
        <v>203243.65</v>
      </c>
      <c r="G54" s="19">
        <f t="shared" si="2"/>
        <v>161468.15</v>
      </c>
      <c r="H54" s="19">
        <v>41775.5</v>
      </c>
      <c r="I54" s="16">
        <f t="shared" si="3"/>
        <v>39.14018884166456</v>
      </c>
      <c r="J54" s="16">
        <f t="shared" si="3"/>
        <v>33.962349673812994</v>
      </c>
      <c r="K54" s="16">
        <f t="shared" si="3"/>
        <v>95.294742941087918</v>
      </c>
    </row>
    <row r="55" spans="1:11" ht="20.25" customHeight="1" x14ac:dyDescent="0.2">
      <c r="A55" s="27" t="s">
        <v>92</v>
      </c>
      <c r="B55" s="10" t="s">
        <v>93</v>
      </c>
      <c r="C55" s="11">
        <f>C56+C57+C58+C59+C60+C61+C62+C63</f>
        <v>39489705.45000001</v>
      </c>
      <c r="D55" s="11">
        <f>D56+D57+D58+D59+D60+D61+D62+D63</f>
        <v>37692970.45000001</v>
      </c>
      <c r="E55" s="11">
        <f>SUM(E56:E63)</f>
        <v>1796735</v>
      </c>
      <c r="F55" s="11">
        <f>F56+F57+F58+F59+F60+F61+F62+F63</f>
        <v>22393526.860000003</v>
      </c>
      <c r="G55" s="11">
        <f t="shared" si="2"/>
        <v>21721181.560000002</v>
      </c>
      <c r="H55" s="11">
        <f>SUM(H56:H63)</f>
        <v>672345.29999999993</v>
      </c>
      <c r="I55" s="12">
        <f t="shared" si="3"/>
        <v>56.707252193495393</v>
      </c>
      <c r="J55" s="12">
        <f t="shared" si="3"/>
        <v>57.626611277063724</v>
      </c>
      <c r="K55" s="12">
        <f t="shared" si="3"/>
        <v>37.420393101932113</v>
      </c>
    </row>
    <row r="56" spans="1:11" ht="18.75" customHeight="1" x14ac:dyDescent="0.2">
      <c r="A56" s="28" t="s">
        <v>94</v>
      </c>
      <c r="B56" s="15" t="s">
        <v>95</v>
      </c>
      <c r="C56" s="29">
        <v>13244393.279999999</v>
      </c>
      <c r="D56" s="19">
        <f t="shared" ref="D56:D67" si="6">C56-E56</f>
        <v>13171891.479999999</v>
      </c>
      <c r="E56" s="19">
        <v>72501.8</v>
      </c>
      <c r="F56" s="29">
        <v>7509498.1500000004</v>
      </c>
      <c r="G56" s="19">
        <f t="shared" si="2"/>
        <v>7492735.5500000007</v>
      </c>
      <c r="H56" s="19">
        <v>16762.599999999999</v>
      </c>
      <c r="I56" s="16">
        <f t="shared" si="3"/>
        <v>56.69945003324456</v>
      </c>
      <c r="J56" s="16">
        <f t="shared" si="3"/>
        <v>56.884279386729361</v>
      </c>
      <c r="K56" s="16">
        <f t="shared" si="3"/>
        <v>23.120253566118357</v>
      </c>
    </row>
    <row r="57" spans="1:11" ht="17.25" customHeight="1" x14ac:dyDescent="0.2">
      <c r="A57" s="28" t="s">
        <v>96</v>
      </c>
      <c r="B57" s="15" t="s">
        <v>97</v>
      </c>
      <c r="C57" s="29">
        <v>19567929.600000001</v>
      </c>
      <c r="D57" s="19">
        <f t="shared" si="6"/>
        <v>18013340.400000002</v>
      </c>
      <c r="E57" s="19">
        <v>1554589.2</v>
      </c>
      <c r="F57" s="29">
        <v>11104478.029999999</v>
      </c>
      <c r="G57" s="19">
        <f t="shared" si="2"/>
        <v>10530125.93</v>
      </c>
      <c r="H57" s="19">
        <v>574352.1</v>
      </c>
      <c r="I57" s="16">
        <f t="shared" si="3"/>
        <v>56.74835435834764</v>
      </c>
      <c r="J57" s="16">
        <f t="shared" si="3"/>
        <v>58.457374901992075</v>
      </c>
      <c r="K57" s="16">
        <f t="shared" si="3"/>
        <v>36.945586654017667</v>
      </c>
    </row>
    <row r="58" spans="1:11" ht="15" customHeight="1" x14ac:dyDescent="0.2">
      <c r="A58" s="28" t="s">
        <v>98</v>
      </c>
      <c r="B58" s="15" t="s">
        <v>99</v>
      </c>
      <c r="C58" s="29">
        <v>498632.1</v>
      </c>
      <c r="D58" s="19">
        <f t="shared" si="6"/>
        <v>422132.1</v>
      </c>
      <c r="E58" s="19">
        <v>76500</v>
      </c>
      <c r="F58" s="29">
        <v>231697.77</v>
      </c>
      <c r="G58" s="19">
        <f t="shared" si="2"/>
        <v>203658.66999999998</v>
      </c>
      <c r="H58" s="19">
        <v>28039.1</v>
      </c>
      <c r="I58" s="16">
        <f t="shared" si="3"/>
        <v>46.466677536404092</v>
      </c>
      <c r="J58" s="16">
        <f t="shared" si="3"/>
        <v>48.245245978687713</v>
      </c>
      <c r="K58" s="16">
        <f t="shared" si="3"/>
        <v>36.652418300653594</v>
      </c>
    </row>
    <row r="59" spans="1:11" ht="15.75" customHeight="1" x14ac:dyDescent="0.2">
      <c r="A59" s="28" t="s">
        <v>100</v>
      </c>
      <c r="B59" s="15" t="s">
        <v>101</v>
      </c>
      <c r="C59" s="29">
        <v>3625087.33</v>
      </c>
      <c r="D59" s="19">
        <f t="shared" si="6"/>
        <v>3540980.13</v>
      </c>
      <c r="E59" s="19">
        <v>84107.199999999997</v>
      </c>
      <c r="F59" s="29">
        <v>2197243.13</v>
      </c>
      <c r="G59" s="19">
        <f t="shared" si="2"/>
        <v>2147002.9299999997</v>
      </c>
      <c r="H59" s="19">
        <v>50240.2</v>
      </c>
      <c r="I59" s="16">
        <f t="shared" si="3"/>
        <v>60.612143376970728</v>
      </c>
      <c r="J59" s="16">
        <f t="shared" si="3"/>
        <v>60.633012645569394</v>
      </c>
      <c r="K59" s="16">
        <f t="shared" si="3"/>
        <v>59.733530541975</v>
      </c>
    </row>
    <row r="60" spans="1:11" ht="18.75" customHeight="1" x14ac:dyDescent="0.2">
      <c r="A60" s="28" t="s">
        <v>102</v>
      </c>
      <c r="B60" s="15" t="s">
        <v>103</v>
      </c>
      <c r="C60" s="29">
        <v>331792.5</v>
      </c>
      <c r="D60" s="19">
        <f t="shared" si="6"/>
        <v>330211.5</v>
      </c>
      <c r="E60" s="19">
        <v>1581</v>
      </c>
      <c r="F60" s="29">
        <v>173899.67</v>
      </c>
      <c r="G60" s="19">
        <f t="shared" si="2"/>
        <v>173899.67</v>
      </c>
      <c r="H60" s="19">
        <v>0</v>
      </c>
      <c r="I60" s="16">
        <f t="shared" si="3"/>
        <v>52.412176284876843</v>
      </c>
      <c r="J60" s="16">
        <f t="shared" si="3"/>
        <v>52.663117426255603</v>
      </c>
      <c r="K60" s="16">
        <f t="shared" si="3"/>
        <v>0</v>
      </c>
    </row>
    <row r="61" spans="1:11" ht="17.25" customHeight="1" x14ac:dyDescent="0.2">
      <c r="A61" s="28" t="s">
        <v>104</v>
      </c>
      <c r="B61" s="15" t="s">
        <v>105</v>
      </c>
      <c r="C61" s="29">
        <v>932649.1</v>
      </c>
      <c r="D61" s="19">
        <f t="shared" si="6"/>
        <v>932649.1</v>
      </c>
      <c r="E61" s="19">
        <v>0</v>
      </c>
      <c r="F61" s="29">
        <v>593229.89</v>
      </c>
      <c r="G61" s="19">
        <f t="shared" si="2"/>
        <v>593229.89</v>
      </c>
      <c r="H61" s="19">
        <v>0</v>
      </c>
      <c r="I61" s="16">
        <f t="shared" si="3"/>
        <v>63.606976085646792</v>
      </c>
      <c r="J61" s="16">
        <f t="shared" si="3"/>
        <v>63.606976085646792</v>
      </c>
      <c r="K61" s="16"/>
    </row>
    <row r="62" spans="1:11" ht="15.75" customHeight="1" x14ac:dyDescent="0.2">
      <c r="A62" s="28" t="s">
        <v>106</v>
      </c>
      <c r="B62" s="15" t="s">
        <v>107</v>
      </c>
      <c r="C62" s="29">
        <v>914686.84</v>
      </c>
      <c r="D62" s="19">
        <f t="shared" si="6"/>
        <v>914686.84</v>
      </c>
      <c r="E62" s="19">
        <v>0</v>
      </c>
      <c r="F62" s="29">
        <v>376682.35</v>
      </c>
      <c r="G62" s="19">
        <f t="shared" si="2"/>
        <v>376682.35</v>
      </c>
      <c r="H62" s="19">
        <v>0</v>
      </c>
      <c r="I62" s="16">
        <f t="shared" si="3"/>
        <v>41.181564392027333</v>
      </c>
      <c r="J62" s="16">
        <f t="shared" si="3"/>
        <v>41.181564392027333</v>
      </c>
      <c r="K62" s="16"/>
    </row>
    <row r="63" spans="1:11" ht="17.25" customHeight="1" x14ac:dyDescent="0.2">
      <c r="A63" s="28" t="s">
        <v>108</v>
      </c>
      <c r="B63" s="15" t="s">
        <v>109</v>
      </c>
      <c r="C63" s="29">
        <v>374534.7</v>
      </c>
      <c r="D63" s="19">
        <f t="shared" si="6"/>
        <v>367078.9</v>
      </c>
      <c r="E63" s="19">
        <v>7455.8</v>
      </c>
      <c r="F63" s="29">
        <v>206797.87</v>
      </c>
      <c r="G63" s="19">
        <f t="shared" si="2"/>
        <v>203846.57</v>
      </c>
      <c r="H63" s="19">
        <v>2951.3</v>
      </c>
      <c r="I63" s="16">
        <f t="shared" si="3"/>
        <v>55.214608953456114</v>
      </c>
      <c r="J63" s="16">
        <f t="shared" si="3"/>
        <v>55.532085881264216</v>
      </c>
      <c r="K63" s="16">
        <f t="shared" si="3"/>
        <v>39.583948067276488</v>
      </c>
    </row>
    <row r="64" spans="1:11" ht="18.75" customHeight="1" x14ac:dyDescent="0.2">
      <c r="A64" s="27" t="s">
        <v>110</v>
      </c>
      <c r="B64" s="10" t="s">
        <v>111</v>
      </c>
      <c r="C64" s="11">
        <f>C65+C67+C66</f>
        <v>4210968.8100000005</v>
      </c>
      <c r="D64" s="11">
        <f>D65+D67+D66</f>
        <v>4125630.6100000003</v>
      </c>
      <c r="E64" s="11">
        <f>SUM(E65:E67)</f>
        <v>85338.2</v>
      </c>
      <c r="F64" s="11">
        <f>SUM(F65:F67)</f>
        <v>1856389.1199999999</v>
      </c>
      <c r="G64" s="11">
        <f t="shared" si="2"/>
        <v>1817853.92</v>
      </c>
      <c r="H64" s="11">
        <f>SUM(H65:H67)</f>
        <v>38535.199999999997</v>
      </c>
      <c r="I64" s="12">
        <f t="shared" si="3"/>
        <v>44.084608643776676</v>
      </c>
      <c r="J64" s="12">
        <f t="shared" si="3"/>
        <v>44.062449885691528</v>
      </c>
      <c r="K64" s="12">
        <f t="shared" si="3"/>
        <v>45.15586220473363</v>
      </c>
    </row>
    <row r="65" spans="1:11" ht="17.25" customHeight="1" x14ac:dyDescent="0.2">
      <c r="A65" s="28" t="s">
        <v>112</v>
      </c>
      <c r="B65" s="15" t="s">
        <v>113</v>
      </c>
      <c r="C65" s="19">
        <v>4163313.31</v>
      </c>
      <c r="D65" s="19">
        <f t="shared" si="6"/>
        <v>4084821.0100000002</v>
      </c>
      <c r="E65" s="19">
        <v>78492.3</v>
      </c>
      <c r="F65" s="19">
        <v>1841613.38</v>
      </c>
      <c r="G65" s="19">
        <f t="shared" si="2"/>
        <v>1806953.68</v>
      </c>
      <c r="H65" s="19">
        <v>34659.699999999997</v>
      </c>
      <c r="I65" s="16">
        <f t="shared" si="3"/>
        <v>44.234321149373216</v>
      </c>
      <c r="J65" s="16">
        <f t="shared" si="3"/>
        <v>44.235810469453099</v>
      </c>
      <c r="K65" s="16">
        <f t="shared" si="3"/>
        <v>44.156815381890958</v>
      </c>
    </row>
    <row r="66" spans="1:11" ht="17.25" customHeight="1" x14ac:dyDescent="0.2">
      <c r="A66" s="28" t="s">
        <v>114</v>
      </c>
      <c r="B66" s="15" t="s">
        <v>115</v>
      </c>
      <c r="C66" s="19">
        <v>14400</v>
      </c>
      <c r="D66" s="19">
        <f t="shared" si="6"/>
        <v>14400</v>
      </c>
      <c r="E66" s="19">
        <v>0</v>
      </c>
      <c r="F66" s="19">
        <v>0</v>
      </c>
      <c r="G66" s="19">
        <f t="shared" si="2"/>
        <v>0</v>
      </c>
      <c r="H66" s="19">
        <v>0</v>
      </c>
      <c r="I66" s="16">
        <f t="shared" si="3"/>
        <v>0</v>
      </c>
      <c r="J66" s="16">
        <f t="shared" si="3"/>
        <v>0</v>
      </c>
      <c r="K66" s="16"/>
    </row>
    <row r="67" spans="1:11" ht="17.25" customHeight="1" x14ac:dyDescent="0.2">
      <c r="A67" s="28" t="s">
        <v>116</v>
      </c>
      <c r="B67" s="15" t="s">
        <v>117</v>
      </c>
      <c r="C67" s="19">
        <v>33255.5</v>
      </c>
      <c r="D67" s="19">
        <f t="shared" si="6"/>
        <v>26409.599999999999</v>
      </c>
      <c r="E67" s="19">
        <v>6845.9</v>
      </c>
      <c r="F67" s="19">
        <v>14775.74</v>
      </c>
      <c r="G67" s="19">
        <f t="shared" si="2"/>
        <v>10900.24</v>
      </c>
      <c r="H67" s="19">
        <v>3875.5</v>
      </c>
      <c r="I67" s="16">
        <f t="shared" si="3"/>
        <v>44.430966306325267</v>
      </c>
      <c r="J67" s="16">
        <f t="shared" si="3"/>
        <v>41.273779231794499</v>
      </c>
      <c r="K67" s="16">
        <f t="shared" si="3"/>
        <v>56.610526008267726</v>
      </c>
    </row>
    <row r="68" spans="1:11" ht="17.25" customHeight="1" x14ac:dyDescent="0.2">
      <c r="A68" s="27" t="s">
        <v>118</v>
      </c>
      <c r="B68" s="10" t="s">
        <v>119</v>
      </c>
      <c r="C68" s="11">
        <f>SUM(C69:C75)</f>
        <v>22024094.370000001</v>
      </c>
      <c r="D68" s="11">
        <f>SUM(D69:D75)</f>
        <v>19776933.77</v>
      </c>
      <c r="E68" s="11">
        <f>SUM(E69:E75)</f>
        <v>2247160.6</v>
      </c>
      <c r="F68" s="11">
        <f>SUM(F69:F75)</f>
        <v>11751776.309999999</v>
      </c>
      <c r="G68" s="11">
        <f t="shared" si="2"/>
        <v>10369463.209999999</v>
      </c>
      <c r="H68" s="11">
        <f>SUM(H69:H75)</f>
        <v>1382313.1</v>
      </c>
      <c r="I68" s="12">
        <f t="shared" si="3"/>
        <v>53.358726640799439</v>
      </c>
      <c r="J68" s="12">
        <f t="shared" si="3"/>
        <v>52.432107679551578</v>
      </c>
      <c r="K68" s="12">
        <f t="shared" si="3"/>
        <v>61.513765415787368</v>
      </c>
    </row>
    <row r="69" spans="1:11" ht="16.5" customHeight="1" x14ac:dyDescent="0.2">
      <c r="A69" s="28" t="s">
        <v>120</v>
      </c>
      <c r="B69" s="15" t="s">
        <v>121</v>
      </c>
      <c r="C69" s="19">
        <v>6229800.5800000001</v>
      </c>
      <c r="D69" s="19">
        <f t="shared" ref="D69:D75" si="7">C69-E69</f>
        <v>5844669.2800000003</v>
      </c>
      <c r="E69" s="19">
        <v>385131.3</v>
      </c>
      <c r="F69" s="19">
        <v>2611585.91</v>
      </c>
      <c r="G69" s="19">
        <f t="shared" si="2"/>
        <v>2426461.1100000003</v>
      </c>
      <c r="H69" s="19">
        <v>185124.8</v>
      </c>
      <c r="I69" s="16">
        <f t="shared" si="3"/>
        <v>41.92085888566276</v>
      </c>
      <c r="J69" s="16">
        <f t="shared" si="3"/>
        <v>41.515798307068629</v>
      </c>
      <c r="K69" s="16">
        <f t="shared" si="3"/>
        <v>48.067970585615868</v>
      </c>
    </row>
    <row r="70" spans="1:11" ht="16.5" customHeight="1" x14ac:dyDescent="0.2">
      <c r="A70" s="28" t="s">
        <v>122</v>
      </c>
      <c r="B70" s="15" t="s">
        <v>123</v>
      </c>
      <c r="C70" s="19">
        <v>6917833.3799999999</v>
      </c>
      <c r="D70" s="19">
        <f t="shared" si="7"/>
        <v>5337641.7799999993</v>
      </c>
      <c r="E70" s="19">
        <v>1580191.6</v>
      </c>
      <c r="F70" s="19">
        <v>3799231.87</v>
      </c>
      <c r="G70" s="19">
        <f t="shared" si="2"/>
        <v>2731633.37</v>
      </c>
      <c r="H70" s="19">
        <v>1067598.5</v>
      </c>
      <c r="I70" s="16">
        <f t="shared" si="3"/>
        <v>54.919389660119279</v>
      </c>
      <c r="J70" s="16">
        <f t="shared" si="3"/>
        <v>51.176783354689647</v>
      </c>
      <c r="K70" s="16">
        <f t="shared" si="3"/>
        <v>67.561332435889426</v>
      </c>
    </row>
    <row r="71" spans="1:11" ht="16.5" customHeight="1" x14ac:dyDescent="0.2">
      <c r="A71" s="28" t="s">
        <v>124</v>
      </c>
      <c r="B71" s="15" t="s">
        <v>125</v>
      </c>
      <c r="C71" s="19">
        <v>68081.62</v>
      </c>
      <c r="D71" s="19">
        <f t="shared" si="7"/>
        <v>68081.62</v>
      </c>
      <c r="E71" s="19">
        <v>0</v>
      </c>
      <c r="F71" s="19">
        <v>27944.87</v>
      </c>
      <c r="G71" s="19">
        <f t="shared" si="2"/>
        <v>27944.87</v>
      </c>
      <c r="H71" s="19">
        <v>0</v>
      </c>
      <c r="I71" s="16">
        <f t="shared" si="3"/>
        <v>41.046129630875413</v>
      </c>
      <c r="J71" s="16">
        <f t="shared" si="3"/>
        <v>41.046129630875413</v>
      </c>
      <c r="K71" s="16"/>
    </row>
    <row r="72" spans="1:11" ht="16.5" customHeight="1" x14ac:dyDescent="0.2">
      <c r="A72" s="28" t="s">
        <v>126</v>
      </c>
      <c r="B72" s="15" t="s">
        <v>127</v>
      </c>
      <c r="C72" s="19">
        <v>386531.26</v>
      </c>
      <c r="D72" s="19">
        <f t="shared" si="7"/>
        <v>337493.66000000003</v>
      </c>
      <c r="E72" s="19">
        <v>49037.599999999999</v>
      </c>
      <c r="F72" s="19">
        <v>203415</v>
      </c>
      <c r="G72" s="19">
        <f t="shared" si="2"/>
        <v>175488.8</v>
      </c>
      <c r="H72" s="19">
        <v>27926.2</v>
      </c>
      <c r="I72" s="16">
        <f t="shared" si="3"/>
        <v>52.625756581757443</v>
      </c>
      <c r="J72" s="16">
        <f t="shared" si="3"/>
        <v>51.997658267121217</v>
      </c>
      <c r="K72" s="16">
        <f t="shared" si="3"/>
        <v>56.948545605820847</v>
      </c>
    </row>
    <row r="73" spans="1:11" ht="21" customHeight="1" x14ac:dyDescent="0.2">
      <c r="A73" s="28" t="s">
        <v>128</v>
      </c>
      <c r="B73" s="15" t="s">
        <v>129</v>
      </c>
      <c r="C73" s="19">
        <v>121284.4</v>
      </c>
      <c r="D73" s="19">
        <f t="shared" si="7"/>
        <v>121284.4</v>
      </c>
      <c r="E73" s="19">
        <v>0</v>
      </c>
      <c r="F73" s="19">
        <v>49429.13</v>
      </c>
      <c r="G73" s="19">
        <f t="shared" si="2"/>
        <v>49429.13</v>
      </c>
      <c r="H73" s="19">
        <v>0</v>
      </c>
      <c r="I73" s="16">
        <f t="shared" si="3"/>
        <v>40.754730204379129</v>
      </c>
      <c r="J73" s="16">
        <f t="shared" si="3"/>
        <v>40.754730204379129</v>
      </c>
      <c r="K73" s="12"/>
    </row>
    <row r="74" spans="1:11" ht="21" customHeight="1" x14ac:dyDescent="0.2">
      <c r="A74" s="28" t="s">
        <v>130</v>
      </c>
      <c r="B74" s="15" t="s">
        <v>131</v>
      </c>
      <c r="C74" s="19">
        <v>330810.40999999997</v>
      </c>
      <c r="D74" s="19">
        <f t="shared" si="7"/>
        <v>330810.40999999997</v>
      </c>
      <c r="E74" s="19">
        <v>0</v>
      </c>
      <c r="F74" s="19">
        <v>196113.01</v>
      </c>
      <c r="G74" s="19">
        <f t="shared" si="2"/>
        <v>196113.01</v>
      </c>
      <c r="H74" s="19">
        <v>0</v>
      </c>
      <c r="I74" s="16">
        <f t="shared" si="3"/>
        <v>59.282599359554624</v>
      </c>
      <c r="J74" s="16">
        <f t="shared" si="3"/>
        <v>59.282599359554624</v>
      </c>
      <c r="K74" s="16"/>
    </row>
    <row r="75" spans="1:11" ht="20.25" customHeight="1" x14ac:dyDescent="0.2">
      <c r="A75" s="28" t="s">
        <v>132</v>
      </c>
      <c r="B75" s="15" t="s">
        <v>133</v>
      </c>
      <c r="C75" s="19">
        <v>7969752.7199999997</v>
      </c>
      <c r="D75" s="19">
        <f t="shared" si="7"/>
        <v>7736952.6200000001</v>
      </c>
      <c r="E75" s="19">
        <v>232800.1</v>
      </c>
      <c r="F75" s="19">
        <v>4864056.5199999996</v>
      </c>
      <c r="G75" s="19">
        <f t="shared" si="2"/>
        <v>4762392.92</v>
      </c>
      <c r="H75" s="19">
        <v>101663.6</v>
      </c>
      <c r="I75" s="16">
        <f t="shared" si="3"/>
        <v>61.031460961062287</v>
      </c>
      <c r="J75" s="16">
        <f t="shared" si="3"/>
        <v>61.553859173044799</v>
      </c>
      <c r="K75" s="16">
        <f t="shared" si="3"/>
        <v>43.669912512924178</v>
      </c>
    </row>
    <row r="76" spans="1:11" ht="16.5" customHeight="1" x14ac:dyDescent="0.2">
      <c r="A76" s="27" t="s">
        <v>134</v>
      </c>
      <c r="B76" s="10" t="s">
        <v>135</v>
      </c>
      <c r="C76" s="11">
        <f>C77+C78+C79+C80+C81</f>
        <v>38861090.090000004</v>
      </c>
      <c r="D76" s="11">
        <f>D77+D78+D79+D80+D81</f>
        <v>31959780.239999998</v>
      </c>
      <c r="E76" s="11">
        <f>E77+E78+E79+E80+E81</f>
        <v>6901309.8500000006</v>
      </c>
      <c r="F76" s="11">
        <f>F77+F78+F79+F80+F81</f>
        <v>20870242.820000004</v>
      </c>
      <c r="G76" s="11">
        <f t="shared" si="2"/>
        <v>17029698.540000003</v>
      </c>
      <c r="H76" s="11">
        <f>SUM(H77:H81)</f>
        <v>3840544.28</v>
      </c>
      <c r="I76" s="12">
        <f t="shared" si="3"/>
        <v>53.704728229871435</v>
      </c>
      <c r="J76" s="12">
        <f t="shared" si="3"/>
        <v>53.284779845532512</v>
      </c>
      <c r="K76" s="12">
        <f t="shared" si="3"/>
        <v>55.649497899300947</v>
      </c>
    </row>
    <row r="77" spans="1:11" ht="16.5" customHeight="1" x14ac:dyDescent="0.2">
      <c r="A77" s="28" t="s">
        <v>136</v>
      </c>
      <c r="B77" s="15" t="s">
        <v>137</v>
      </c>
      <c r="C77" s="19">
        <v>471213.5</v>
      </c>
      <c r="D77" s="19">
        <f>C77-E77</f>
        <v>462213.5</v>
      </c>
      <c r="E77" s="19">
        <v>9000</v>
      </c>
      <c r="F77" s="19">
        <v>212589.84</v>
      </c>
      <c r="G77" s="19">
        <f t="shared" si="2"/>
        <v>211567.63999999998</v>
      </c>
      <c r="H77" s="19">
        <v>1022.2</v>
      </c>
      <c r="I77" s="16">
        <f t="shared" si="3"/>
        <v>45.115396736298941</v>
      </c>
      <c r="J77" s="16">
        <f t="shared" si="3"/>
        <v>45.772708932127685</v>
      </c>
      <c r="K77" s="16">
        <f t="shared" si="3"/>
        <v>11.357777777777777</v>
      </c>
    </row>
    <row r="78" spans="1:11" ht="15" customHeight="1" x14ac:dyDescent="0.2">
      <c r="A78" s="28" t="s">
        <v>138</v>
      </c>
      <c r="B78" s="15" t="s">
        <v>139</v>
      </c>
      <c r="C78" s="19">
        <v>4646621.74</v>
      </c>
      <c r="D78" s="19">
        <f>C78-E78</f>
        <v>4646621.74</v>
      </c>
      <c r="E78" s="19">
        <v>0</v>
      </c>
      <c r="F78" s="19">
        <v>2670276.4500000002</v>
      </c>
      <c r="G78" s="19">
        <f t="shared" si="2"/>
        <v>2670276.4500000002</v>
      </c>
      <c r="H78" s="19">
        <v>0</v>
      </c>
      <c r="I78" s="16">
        <f t="shared" si="3"/>
        <v>57.467050244550357</v>
      </c>
      <c r="J78" s="16">
        <f t="shared" si="3"/>
        <v>57.467050244550357</v>
      </c>
      <c r="K78" s="16"/>
    </row>
    <row r="79" spans="1:11" ht="15.75" customHeight="1" x14ac:dyDescent="0.2">
      <c r="A79" s="28" t="s">
        <v>140</v>
      </c>
      <c r="B79" s="15" t="s">
        <v>141</v>
      </c>
      <c r="C79" s="19">
        <v>23248765.579999998</v>
      </c>
      <c r="D79" s="19">
        <f>C79-E79</f>
        <v>19565585.629999999</v>
      </c>
      <c r="E79" s="19">
        <f>3235123+448056.95</f>
        <v>3683179.95</v>
      </c>
      <c r="F79" s="19">
        <v>12586391.51</v>
      </c>
      <c r="G79" s="19">
        <f t="shared" si="2"/>
        <v>10600930.73</v>
      </c>
      <c r="H79" s="19">
        <f>1849443.4+136017.38</f>
        <v>1985460.7799999998</v>
      </c>
      <c r="I79" s="16">
        <f t="shared" si="3"/>
        <v>54.137891608436959</v>
      </c>
      <c r="J79" s="16">
        <f t="shared" si="3"/>
        <v>54.18151508711064</v>
      </c>
      <c r="K79" s="16">
        <f t="shared" si="3"/>
        <v>53.906157368173112</v>
      </c>
    </row>
    <row r="80" spans="1:11" ht="15" customHeight="1" x14ac:dyDescent="0.2">
      <c r="A80" s="28" t="s">
        <v>142</v>
      </c>
      <c r="B80" s="15" t="s">
        <v>143</v>
      </c>
      <c r="C80" s="19">
        <v>9647320.5299999993</v>
      </c>
      <c r="D80" s="19">
        <f>C80-E80</f>
        <v>6442218.9299999997</v>
      </c>
      <c r="E80" s="19">
        <v>3205101.6</v>
      </c>
      <c r="F80" s="19">
        <v>4918232.6500000004</v>
      </c>
      <c r="G80" s="19">
        <f t="shared" si="2"/>
        <v>3064171.3500000006</v>
      </c>
      <c r="H80" s="19">
        <v>1854061.3</v>
      </c>
      <c r="I80" s="16">
        <f t="shared" si="3"/>
        <v>50.980296909446629</v>
      </c>
      <c r="J80" s="16">
        <f t="shared" si="3"/>
        <v>47.563912113120324</v>
      </c>
      <c r="K80" s="16">
        <f t="shared" si="3"/>
        <v>57.84719273797748</v>
      </c>
    </row>
    <row r="81" spans="1:11" ht="16.5" customHeight="1" x14ac:dyDescent="0.2">
      <c r="A81" s="28" t="s">
        <v>144</v>
      </c>
      <c r="B81" s="15" t="s">
        <v>145</v>
      </c>
      <c r="C81" s="19">
        <v>847168.74</v>
      </c>
      <c r="D81" s="19">
        <f>C81-E81</f>
        <v>843140.44</v>
      </c>
      <c r="E81" s="19">
        <v>4028.3</v>
      </c>
      <c r="F81" s="19">
        <v>482752.37</v>
      </c>
      <c r="G81" s="19">
        <f t="shared" si="2"/>
        <v>482752.37</v>
      </c>
      <c r="H81" s="19">
        <v>0</v>
      </c>
      <c r="I81" s="16">
        <f t="shared" si="3"/>
        <v>56.98420482323273</v>
      </c>
      <c r="J81" s="16">
        <f t="shared" si="3"/>
        <v>57.256460145595675</v>
      </c>
      <c r="K81" s="16">
        <f t="shared" si="3"/>
        <v>0</v>
      </c>
    </row>
    <row r="82" spans="1:11" ht="15.75" customHeight="1" x14ac:dyDescent="0.2">
      <c r="A82" s="30" t="s">
        <v>146</v>
      </c>
      <c r="B82" s="31" t="s">
        <v>147</v>
      </c>
      <c r="C82" s="12">
        <f>SUM(C83:C86)</f>
        <v>4000711.89</v>
      </c>
      <c r="D82" s="12">
        <f>SUM(D83:D86)</f>
        <v>3623194.19</v>
      </c>
      <c r="E82" s="12">
        <f>SUM(E83:E86)</f>
        <v>377517.7</v>
      </c>
      <c r="F82" s="12">
        <f>SUM(F83:F86)</f>
        <v>1109456.07</v>
      </c>
      <c r="G82" s="12">
        <f t="shared" si="2"/>
        <v>1044452.9700000001</v>
      </c>
      <c r="H82" s="12">
        <f>SUM(H83:H86)</f>
        <v>65003.100000000006</v>
      </c>
      <c r="I82" s="12">
        <f t="shared" si="3"/>
        <v>27.731466311611857</v>
      </c>
      <c r="J82" s="12">
        <f t="shared" si="3"/>
        <v>28.826855951654089</v>
      </c>
      <c r="K82" s="12">
        <f t="shared" si="3"/>
        <v>17.218556904749104</v>
      </c>
    </row>
    <row r="83" spans="1:11" ht="17.25" customHeight="1" x14ac:dyDescent="0.2">
      <c r="A83" s="32" t="s">
        <v>148</v>
      </c>
      <c r="B83" s="33" t="s">
        <v>149</v>
      </c>
      <c r="C83" s="19">
        <v>74894.12</v>
      </c>
      <c r="D83" s="19">
        <f>C83-E83</f>
        <v>74894.12</v>
      </c>
      <c r="E83" s="19">
        <v>0</v>
      </c>
      <c r="F83" s="19">
        <v>6880.16</v>
      </c>
      <c r="G83" s="19">
        <f t="shared" si="2"/>
        <v>6880.16</v>
      </c>
      <c r="H83" s="19">
        <v>0</v>
      </c>
      <c r="I83" s="16">
        <f t="shared" si="3"/>
        <v>9.1865155769237976</v>
      </c>
      <c r="J83" s="16">
        <f t="shared" si="3"/>
        <v>9.1865155769237976</v>
      </c>
      <c r="K83" s="16"/>
    </row>
    <row r="84" spans="1:11" ht="17.25" customHeight="1" x14ac:dyDescent="0.2">
      <c r="A84" s="32" t="s">
        <v>150</v>
      </c>
      <c r="B84" s="33" t="s">
        <v>151</v>
      </c>
      <c r="C84" s="19">
        <v>3044508.12</v>
      </c>
      <c r="D84" s="19">
        <f>C84-E84</f>
        <v>2674628.92</v>
      </c>
      <c r="E84" s="19">
        <v>369879.2</v>
      </c>
      <c r="F84" s="19">
        <v>656378.99</v>
      </c>
      <c r="G84" s="19">
        <f t="shared" si="2"/>
        <v>594340.68999999994</v>
      </c>
      <c r="H84" s="19">
        <v>62038.3</v>
      </c>
      <c r="I84" s="16">
        <f t="shared" ref="I84:K96" si="8">F84/C84*100</f>
        <v>21.559442909286773</v>
      </c>
      <c r="J84" s="16">
        <f t="shared" si="8"/>
        <v>22.221426140864427</v>
      </c>
      <c r="K84" s="16">
        <f t="shared" si="8"/>
        <v>16.772584130170067</v>
      </c>
    </row>
    <row r="85" spans="1:11" ht="20.25" customHeight="1" x14ac:dyDescent="0.2">
      <c r="A85" s="32" t="s">
        <v>152</v>
      </c>
      <c r="B85" s="33" t="s">
        <v>153</v>
      </c>
      <c r="C85" s="19">
        <v>577145.56999999995</v>
      </c>
      <c r="D85" s="19">
        <f>C85-E85</f>
        <v>569507.06999999995</v>
      </c>
      <c r="E85" s="19">
        <v>7638.5</v>
      </c>
      <c r="F85" s="19">
        <v>296524.34000000003</v>
      </c>
      <c r="G85" s="19">
        <f t="shared" ref="G85:G96" si="9">F85-H85</f>
        <v>293559.54000000004</v>
      </c>
      <c r="H85" s="19">
        <v>2964.8</v>
      </c>
      <c r="I85" s="16">
        <f t="shared" si="8"/>
        <v>51.377738202166235</v>
      </c>
      <c r="J85" s="16">
        <f t="shared" si="8"/>
        <v>51.546250338911513</v>
      </c>
      <c r="K85" s="16">
        <f t="shared" si="8"/>
        <v>38.813903253256534</v>
      </c>
    </row>
    <row r="86" spans="1:11" ht="20.25" customHeight="1" x14ac:dyDescent="0.2">
      <c r="A86" s="32" t="s">
        <v>154</v>
      </c>
      <c r="B86" s="33" t="s">
        <v>155</v>
      </c>
      <c r="C86" s="19">
        <v>304164.08</v>
      </c>
      <c r="D86" s="19">
        <f>C86-E86</f>
        <v>304164.08</v>
      </c>
      <c r="E86" s="19">
        <v>0</v>
      </c>
      <c r="F86" s="19">
        <v>149672.57999999999</v>
      </c>
      <c r="G86" s="19">
        <f t="shared" si="9"/>
        <v>149672.57999999999</v>
      </c>
      <c r="H86" s="19">
        <v>0</v>
      </c>
      <c r="I86" s="16">
        <f t="shared" si="8"/>
        <v>49.207842030525093</v>
      </c>
      <c r="J86" s="16">
        <f t="shared" si="8"/>
        <v>49.207842030525093</v>
      </c>
      <c r="K86" s="16"/>
    </row>
    <row r="87" spans="1:11" ht="15.75" customHeight="1" x14ac:dyDescent="0.2">
      <c r="A87" s="30" t="s">
        <v>156</v>
      </c>
      <c r="B87" s="31" t="s">
        <v>157</v>
      </c>
      <c r="C87" s="12">
        <f>C88+C89</f>
        <v>407001.86</v>
      </c>
      <c r="D87" s="12">
        <f>D88+D89</f>
        <v>407001.86</v>
      </c>
      <c r="E87" s="12">
        <f>E88+E89</f>
        <v>0</v>
      </c>
      <c r="F87" s="12">
        <f>F88+F89</f>
        <v>249052.97</v>
      </c>
      <c r="G87" s="12">
        <f t="shared" si="9"/>
        <v>249052.97</v>
      </c>
      <c r="H87" s="12">
        <v>0</v>
      </c>
      <c r="I87" s="12">
        <f t="shared" si="8"/>
        <v>61.192096271992469</v>
      </c>
      <c r="J87" s="12">
        <f t="shared" si="8"/>
        <v>61.192096271992469</v>
      </c>
      <c r="K87" s="16"/>
    </row>
    <row r="88" spans="1:11" ht="19.5" customHeight="1" x14ac:dyDescent="0.2">
      <c r="A88" s="32" t="s">
        <v>158</v>
      </c>
      <c r="B88" s="33" t="s">
        <v>159</v>
      </c>
      <c r="C88" s="19">
        <v>338200.39</v>
      </c>
      <c r="D88" s="19">
        <f>C88-E88</f>
        <v>338200.39</v>
      </c>
      <c r="E88" s="19">
        <v>0</v>
      </c>
      <c r="F88" s="19">
        <v>196240.88</v>
      </c>
      <c r="G88" s="19">
        <f t="shared" si="9"/>
        <v>196240.88</v>
      </c>
      <c r="H88" s="19">
        <v>0</v>
      </c>
      <c r="I88" s="16">
        <f t="shared" si="8"/>
        <v>58.025030663033824</v>
      </c>
      <c r="J88" s="16">
        <f t="shared" si="8"/>
        <v>58.025030663033824</v>
      </c>
      <c r="K88" s="16"/>
    </row>
    <row r="89" spans="1:11" ht="18.75" customHeight="1" x14ac:dyDescent="0.2">
      <c r="A89" s="32" t="s">
        <v>160</v>
      </c>
      <c r="B89" s="33" t="s">
        <v>161</v>
      </c>
      <c r="C89" s="19">
        <v>68801.47</v>
      </c>
      <c r="D89" s="19">
        <f>C89-E89</f>
        <v>68801.47</v>
      </c>
      <c r="E89" s="19">
        <v>0</v>
      </c>
      <c r="F89" s="19">
        <v>52812.09</v>
      </c>
      <c r="G89" s="19">
        <f t="shared" si="9"/>
        <v>52812.09</v>
      </c>
      <c r="H89" s="19">
        <v>0</v>
      </c>
      <c r="I89" s="16">
        <f t="shared" si="8"/>
        <v>76.760118642813879</v>
      </c>
      <c r="J89" s="16">
        <f t="shared" si="8"/>
        <v>76.760118642813879</v>
      </c>
      <c r="K89" s="16"/>
    </row>
    <row r="90" spans="1:11" ht="20.25" customHeight="1" x14ac:dyDescent="0.2">
      <c r="A90" s="27"/>
      <c r="B90" s="10" t="s">
        <v>162</v>
      </c>
      <c r="C90" s="12">
        <f>C55+C64+C68+C76+C82+C87</f>
        <v>108993572.47000001</v>
      </c>
      <c r="D90" s="12">
        <f>D55+D64+D68+D76+D82+D87</f>
        <v>97585511.120000005</v>
      </c>
      <c r="E90" s="12">
        <f>E55+E64+E68+E76+E82+E87</f>
        <v>11408061.35</v>
      </c>
      <c r="F90" s="12">
        <f>F55+F64+F68+F76+F82+F87</f>
        <v>58230444.150000013</v>
      </c>
      <c r="G90" s="12">
        <f t="shared" si="9"/>
        <v>52231703.170000017</v>
      </c>
      <c r="H90" s="12">
        <f>H55+H64+H68+H76+H82+H87</f>
        <v>5998740.9799999995</v>
      </c>
      <c r="I90" s="12">
        <f t="shared" si="8"/>
        <v>53.425576233890013</v>
      </c>
      <c r="J90" s="12">
        <f t="shared" si="8"/>
        <v>53.524035044271244</v>
      </c>
      <c r="K90" s="12">
        <f t="shared" si="8"/>
        <v>52.583351333397232</v>
      </c>
    </row>
    <row r="91" spans="1:11" ht="19.5" customHeight="1" x14ac:dyDescent="0.2">
      <c r="A91" s="27" t="s">
        <v>163</v>
      </c>
      <c r="B91" s="10" t="s">
        <v>164</v>
      </c>
      <c r="C91" s="11">
        <f>C92</f>
        <v>64710.5</v>
      </c>
      <c r="D91" s="11">
        <f>D92</f>
        <v>64710.5</v>
      </c>
      <c r="E91" s="11">
        <f>E92</f>
        <v>0</v>
      </c>
      <c r="F91" s="11">
        <f>F92</f>
        <v>0</v>
      </c>
      <c r="G91" s="11">
        <f t="shared" si="9"/>
        <v>0</v>
      </c>
      <c r="H91" s="11">
        <f>H92</f>
        <v>0</v>
      </c>
      <c r="I91" s="12">
        <f t="shared" si="8"/>
        <v>0</v>
      </c>
      <c r="J91" s="12">
        <f t="shared" si="8"/>
        <v>0</v>
      </c>
      <c r="K91" s="16"/>
    </row>
    <row r="92" spans="1:11" ht="21" customHeight="1" x14ac:dyDescent="0.2">
      <c r="A92" s="28" t="s">
        <v>165</v>
      </c>
      <c r="B92" s="15" t="s">
        <v>164</v>
      </c>
      <c r="C92" s="19">
        <v>64710.5</v>
      </c>
      <c r="D92" s="19">
        <f>C92-E92</f>
        <v>64710.5</v>
      </c>
      <c r="E92" s="19">
        <v>0</v>
      </c>
      <c r="F92" s="19">
        <v>0</v>
      </c>
      <c r="G92" s="19">
        <f t="shared" si="9"/>
        <v>0</v>
      </c>
      <c r="H92" s="19">
        <v>0</v>
      </c>
      <c r="I92" s="16">
        <f t="shared" si="8"/>
        <v>0</v>
      </c>
      <c r="J92" s="16">
        <f t="shared" si="8"/>
        <v>0</v>
      </c>
      <c r="K92" s="16"/>
    </row>
    <row r="93" spans="1:11" ht="35.25" customHeight="1" x14ac:dyDescent="0.2">
      <c r="A93" s="27" t="s">
        <v>166</v>
      </c>
      <c r="B93" s="10" t="s">
        <v>167</v>
      </c>
      <c r="C93" s="11">
        <f>C94+C95+C96</f>
        <v>7281087.2400000002</v>
      </c>
      <c r="D93" s="11">
        <f>D94+D95+D96</f>
        <v>7281087.2400000002</v>
      </c>
      <c r="E93" s="11">
        <f>E94+E95+E96</f>
        <v>0</v>
      </c>
      <c r="F93" s="11">
        <f>F94+F95+F96</f>
        <v>3825522.46</v>
      </c>
      <c r="G93" s="11">
        <f t="shared" si="9"/>
        <v>3825522.46</v>
      </c>
      <c r="H93" s="11">
        <f>SUM(H94:H96)</f>
        <v>0</v>
      </c>
      <c r="I93" s="12">
        <f t="shared" si="8"/>
        <v>52.540538712182773</v>
      </c>
      <c r="J93" s="12">
        <f t="shared" si="8"/>
        <v>52.540538712182773</v>
      </c>
      <c r="K93" s="12"/>
    </row>
    <row r="94" spans="1:11" ht="33.75" customHeight="1" x14ac:dyDescent="0.2">
      <c r="A94" s="28" t="s">
        <v>168</v>
      </c>
      <c r="B94" s="15" t="s">
        <v>169</v>
      </c>
      <c r="C94" s="19">
        <v>3523007.6</v>
      </c>
      <c r="D94" s="19">
        <f>C94-E94</f>
        <v>3523007.6</v>
      </c>
      <c r="E94" s="19">
        <v>0</v>
      </c>
      <c r="F94" s="19">
        <v>2113804.56</v>
      </c>
      <c r="G94" s="19">
        <f t="shared" si="9"/>
        <v>2113804.56</v>
      </c>
      <c r="H94" s="19">
        <v>0</v>
      </c>
      <c r="I94" s="16">
        <f t="shared" si="8"/>
        <v>60</v>
      </c>
      <c r="J94" s="16">
        <f t="shared" si="8"/>
        <v>60</v>
      </c>
      <c r="K94" s="16"/>
    </row>
    <row r="95" spans="1:11" ht="21.75" customHeight="1" x14ac:dyDescent="0.2">
      <c r="A95" s="28" t="s">
        <v>170</v>
      </c>
      <c r="B95" s="15" t="s">
        <v>171</v>
      </c>
      <c r="C95" s="19">
        <v>156000</v>
      </c>
      <c r="D95" s="19">
        <f>C95-E95</f>
        <v>156000</v>
      </c>
      <c r="E95" s="19">
        <v>0</v>
      </c>
      <c r="F95" s="19">
        <v>26500</v>
      </c>
      <c r="G95" s="19">
        <f t="shared" si="9"/>
        <v>26500</v>
      </c>
      <c r="H95" s="19">
        <v>0</v>
      </c>
      <c r="I95" s="16">
        <f t="shared" si="8"/>
        <v>16.987179487179489</v>
      </c>
      <c r="J95" s="16">
        <f t="shared" si="8"/>
        <v>16.987179487179489</v>
      </c>
      <c r="K95" s="16"/>
    </row>
    <row r="96" spans="1:11" ht="22.5" customHeight="1" x14ac:dyDescent="0.2">
      <c r="A96" s="28" t="s">
        <v>172</v>
      </c>
      <c r="B96" s="15" t="s">
        <v>173</v>
      </c>
      <c r="C96" s="19">
        <v>3602079.64</v>
      </c>
      <c r="D96" s="19">
        <f>C96-E96</f>
        <v>3602079.64</v>
      </c>
      <c r="E96" s="19">
        <v>0</v>
      </c>
      <c r="F96" s="19">
        <v>1685217.9</v>
      </c>
      <c r="G96" s="19">
        <f t="shared" si="9"/>
        <v>1685217.9</v>
      </c>
      <c r="H96" s="19">
        <v>0</v>
      </c>
      <c r="I96" s="16">
        <f t="shared" si="8"/>
        <v>46.784581920015512</v>
      </c>
      <c r="J96" s="16">
        <f t="shared" si="8"/>
        <v>46.784581920015512</v>
      </c>
      <c r="K96" s="16"/>
    </row>
    <row r="97" spans="1:11" s="35" customFormat="1" ht="39" customHeight="1" x14ac:dyDescent="0.2">
      <c r="A97" s="1"/>
      <c r="B97" s="2"/>
      <c r="C97" s="34"/>
      <c r="E97" s="3"/>
      <c r="F97" s="1"/>
      <c r="G97" s="1"/>
      <c r="H97" s="1"/>
      <c r="I97" s="1"/>
      <c r="J97" s="1"/>
      <c r="K97" s="1"/>
    </row>
    <row r="98" spans="1:11" s="35" customFormat="1" ht="15.75" hidden="1" customHeight="1" x14ac:dyDescent="0.2">
      <c r="A98" s="1"/>
      <c r="B98" s="2"/>
      <c r="C98" s="34"/>
      <c r="E98" s="36"/>
      <c r="I98" s="1"/>
      <c r="J98" s="1"/>
      <c r="K98" s="1"/>
    </row>
    <row r="99" spans="1:11" s="35" customFormat="1" ht="24" hidden="1" customHeight="1" x14ac:dyDescent="0.2">
      <c r="A99" s="1"/>
      <c r="B99" s="2"/>
      <c r="C99" s="34"/>
      <c r="E99" s="34">
        <f>E9-E16</f>
        <v>-1455728.2399999984</v>
      </c>
      <c r="F99" s="34"/>
      <c r="I99" s="1"/>
      <c r="J99" s="1"/>
      <c r="K99" s="1"/>
    </row>
    <row r="100" spans="1:11" s="35" customFormat="1" ht="45" customHeight="1" x14ac:dyDescent="0.2">
      <c r="A100" s="1"/>
      <c r="B100" s="2"/>
      <c r="C100" s="34"/>
      <c r="E100" s="37"/>
      <c r="I100" s="1"/>
      <c r="J100" s="1"/>
      <c r="K100" s="1"/>
    </row>
    <row r="101" spans="1:11" s="35" customFormat="1" ht="15" x14ac:dyDescent="0.2">
      <c r="A101" s="1"/>
      <c r="B101" s="2"/>
      <c r="C101" s="34"/>
      <c r="E101" s="38"/>
      <c r="I101" s="1"/>
      <c r="J101" s="1"/>
      <c r="K101" s="1"/>
    </row>
    <row r="102" spans="1:11" s="35" customFormat="1" x14ac:dyDescent="0.2">
      <c r="A102" s="1"/>
      <c r="B102" s="2"/>
      <c r="C102" s="34"/>
      <c r="I102" s="1"/>
      <c r="J102" s="1"/>
      <c r="K102" s="1"/>
    </row>
    <row r="103" spans="1:11" s="35" customFormat="1" x14ac:dyDescent="0.2">
      <c r="A103" s="1"/>
      <c r="B103" s="2"/>
      <c r="C103" s="34"/>
      <c r="I103" s="1"/>
      <c r="J103" s="1"/>
      <c r="K103" s="1"/>
    </row>
    <row r="104" spans="1:11" s="35" customFormat="1" ht="15.75" x14ac:dyDescent="0.2">
      <c r="A104" s="1"/>
      <c r="B104" s="2"/>
      <c r="C104" s="34"/>
      <c r="E104" s="39"/>
      <c r="I104" s="1"/>
      <c r="J104" s="1"/>
      <c r="K104" s="1"/>
    </row>
    <row r="105" spans="1:11" s="35" customFormat="1" ht="22.5" x14ac:dyDescent="0.2">
      <c r="A105" s="1"/>
      <c r="B105" s="2"/>
      <c r="C105" s="34"/>
      <c r="E105" s="40"/>
      <c r="I105" s="1"/>
      <c r="J105" s="1"/>
      <c r="K105" s="1"/>
    </row>
    <row r="106" spans="1:11" s="35" customFormat="1" x14ac:dyDescent="0.2">
      <c r="A106" s="1"/>
      <c r="B106" s="2"/>
      <c r="C106" s="34"/>
      <c r="E106" s="34"/>
      <c r="I106" s="1"/>
      <c r="J106" s="1"/>
      <c r="K106" s="1"/>
    </row>
    <row r="107" spans="1:11" s="35" customFormat="1" x14ac:dyDescent="0.2">
      <c r="A107" s="1"/>
      <c r="B107" s="2"/>
      <c r="C107" s="34"/>
      <c r="E107" s="34"/>
      <c r="I107" s="1"/>
      <c r="J107" s="1"/>
      <c r="K107" s="1"/>
    </row>
    <row r="108" spans="1:11" s="35" customFormat="1" x14ac:dyDescent="0.2">
      <c r="A108" s="1"/>
      <c r="B108" s="2"/>
      <c r="C108" s="34"/>
      <c r="E108" s="34"/>
      <c r="I108" s="1"/>
      <c r="J108" s="1"/>
      <c r="K108" s="1"/>
    </row>
    <row r="109" spans="1:11" s="35" customFormat="1" x14ac:dyDescent="0.2">
      <c r="A109" s="1"/>
      <c r="B109" s="2"/>
      <c r="C109" s="34"/>
      <c r="E109" s="34"/>
      <c r="F109" s="34"/>
      <c r="I109" s="1"/>
      <c r="J109" s="1"/>
      <c r="K109" s="1"/>
    </row>
    <row r="110" spans="1:11" s="35" customFormat="1" x14ac:dyDescent="0.2">
      <c r="A110" s="1"/>
      <c r="B110" s="2"/>
      <c r="C110" s="34"/>
      <c r="E110" s="34"/>
      <c r="I110" s="1"/>
      <c r="J110" s="1"/>
      <c r="K110" s="1"/>
    </row>
    <row r="111" spans="1:11" s="35" customFormat="1" x14ac:dyDescent="0.2">
      <c r="A111" s="1"/>
      <c r="B111" s="2"/>
      <c r="C111" s="34"/>
      <c r="E111" s="34"/>
      <c r="I111" s="1"/>
      <c r="J111" s="1"/>
      <c r="K111" s="1"/>
    </row>
    <row r="112" spans="1:11" s="35" customFormat="1" ht="18.75" x14ac:dyDescent="0.2">
      <c r="A112" s="1"/>
      <c r="B112" s="2"/>
      <c r="C112" s="34"/>
      <c r="E112" s="41"/>
      <c r="I112" s="1"/>
      <c r="J112" s="1"/>
      <c r="K112" s="1"/>
    </row>
    <row r="113" spans="1:11" s="35" customFormat="1" x14ac:dyDescent="0.2">
      <c r="A113" s="1"/>
      <c r="B113" s="2"/>
      <c r="C113" s="34"/>
      <c r="E113" s="34"/>
      <c r="I113" s="1"/>
      <c r="J113" s="1"/>
      <c r="K113" s="1"/>
    </row>
    <row r="114" spans="1:11" s="35" customFormat="1" x14ac:dyDescent="0.2">
      <c r="A114" s="1"/>
      <c r="B114" s="2"/>
      <c r="C114" s="34"/>
      <c r="E114" s="34"/>
      <c r="I114" s="1"/>
      <c r="J114" s="1"/>
      <c r="K114" s="1"/>
    </row>
    <row r="115" spans="1:11" s="35" customFormat="1" x14ac:dyDescent="0.2">
      <c r="A115" s="1"/>
      <c r="B115" s="2"/>
      <c r="C115" s="34"/>
      <c r="E115" s="42"/>
      <c r="I115" s="1"/>
      <c r="J115" s="1"/>
      <c r="K115" s="1"/>
    </row>
    <row r="116" spans="1:11" s="35" customFormat="1" x14ac:dyDescent="0.2">
      <c r="A116" s="1"/>
      <c r="B116" s="2"/>
      <c r="C116" s="34"/>
      <c r="E116" s="34"/>
      <c r="I116" s="1"/>
      <c r="J116" s="1"/>
      <c r="K116" s="1"/>
    </row>
    <row r="117" spans="1:11" s="35" customFormat="1" x14ac:dyDescent="0.2">
      <c r="A117" s="1"/>
      <c r="B117" s="2"/>
      <c r="C117" s="34"/>
      <c r="E117" s="34"/>
      <c r="I117" s="1"/>
      <c r="J117" s="1"/>
      <c r="K117" s="1"/>
    </row>
    <row r="118" spans="1:11" s="35" customFormat="1" x14ac:dyDescent="0.2">
      <c r="A118" s="1"/>
      <c r="B118" s="2"/>
      <c r="C118" s="34"/>
      <c r="E118" s="34"/>
      <c r="I118" s="1"/>
      <c r="J118" s="1"/>
      <c r="K118" s="1"/>
    </row>
    <row r="119" spans="1:11" s="35" customFormat="1" x14ac:dyDescent="0.2">
      <c r="A119" s="1"/>
      <c r="B119" s="2"/>
      <c r="C119" s="34"/>
      <c r="E119" s="34"/>
      <c r="I119" s="1"/>
      <c r="J119" s="1"/>
      <c r="K119" s="1"/>
    </row>
  </sheetData>
  <mergeCells count="15">
    <mergeCell ref="H1:K1"/>
    <mergeCell ref="A3:K3"/>
    <mergeCell ref="A4:K4"/>
    <mergeCell ref="A6:A8"/>
    <mergeCell ref="B6:B8"/>
    <mergeCell ref="C6:K6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59055118110236227" right="0.39370078740157483" top="0.59055118110236227" bottom="0.59055118110236227" header="0.31496062992125984" footer="0.31496062992125984"/>
  <pageSetup paperSize="9" scale="44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01.07.2022 </vt:lpstr>
      <vt:lpstr>'на 01.07.2022 '!Заголовки_для_печати</vt:lpstr>
      <vt:lpstr>'на 01.07.2022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cp:lastPrinted>2022-07-26T10:40:19Z</cp:lastPrinted>
  <dcterms:created xsi:type="dcterms:W3CDTF">2022-07-26T05:30:13Z</dcterms:created>
  <dcterms:modified xsi:type="dcterms:W3CDTF">2022-07-26T10:40:57Z</dcterms:modified>
</cp:coreProperties>
</file>